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120" yWindow="120" windowWidth="15480" windowHeight="11640" activeTab="2"/>
  </bookViews>
  <sheets>
    <sheet name="1. Tidplan invent." sheetId="4202" r:id="rId1"/>
    <sheet name="1. Inventering - energi" sheetId="6" r:id="rId2"/>
    <sheet name="3. LCC ombyggnad" sheetId="4200" r:id="rId3"/>
    <sheet name="4. LCC nybyggnad" sheetId="4201" r:id="rId4"/>
  </sheets>
  <calcPr calcId="145621"/>
</workbook>
</file>

<file path=xl/calcChain.xml><?xml version="1.0" encoding="utf-8"?>
<calcChain xmlns="http://schemas.openxmlformats.org/spreadsheetml/2006/main">
  <c r="H8" i="6" l="1"/>
  <c r="J8" i="6"/>
  <c r="H9" i="6"/>
  <c r="J9" i="6"/>
  <c r="H13" i="6"/>
  <c r="J13" i="6"/>
  <c r="H14" i="6"/>
  <c r="J14" i="6"/>
  <c r="H17" i="6"/>
  <c r="J17" i="6"/>
  <c r="H19" i="6"/>
  <c r="J19" i="6"/>
  <c r="H20" i="6"/>
  <c r="J20" i="6"/>
  <c r="H21" i="6"/>
  <c r="J21" i="6"/>
  <c r="H25" i="6"/>
  <c r="J25" i="6"/>
  <c r="H26" i="6"/>
  <c r="J26" i="6"/>
  <c r="H27" i="6"/>
  <c r="J27" i="6"/>
  <c r="H43" i="6"/>
  <c r="J43" i="6"/>
  <c r="D44" i="6"/>
  <c r="C14" i="4200"/>
  <c r="D14" i="4200"/>
  <c r="E14" i="4200"/>
  <c r="F14" i="4200"/>
  <c r="C17" i="4200"/>
  <c r="F67" i="4200" s="1"/>
  <c r="D17" i="4200"/>
  <c r="E17" i="4200"/>
  <c r="E19" i="4200" s="1"/>
  <c r="E21" i="4200" s="1"/>
  <c r="E58" i="4200" s="1"/>
  <c r="E63" i="4200" s="1"/>
  <c r="F17" i="4200"/>
  <c r="D18" i="4200"/>
  <c r="E18" i="4200"/>
  <c r="F18" i="4200"/>
  <c r="C20" i="4200"/>
  <c r="D20" i="4200"/>
  <c r="E20" i="4200"/>
  <c r="F20" i="4200"/>
  <c r="F50" i="4200" s="1"/>
  <c r="C25" i="4200"/>
  <c r="D25" i="4200"/>
  <c r="E25" i="4200"/>
  <c r="F25" i="4200"/>
  <c r="C26" i="4200"/>
  <c r="D26" i="4200"/>
  <c r="E26" i="4200"/>
  <c r="F26" i="4200"/>
  <c r="C28" i="4200"/>
  <c r="D28" i="4200"/>
  <c r="E28" i="4200"/>
  <c r="F28" i="4200"/>
  <c r="C29" i="4200"/>
  <c r="D29" i="4200"/>
  <c r="E29" i="4200"/>
  <c r="F29" i="4200"/>
  <c r="C33" i="4200"/>
  <c r="D33" i="4200"/>
  <c r="E33" i="4200"/>
  <c r="F33" i="4200"/>
  <c r="C34" i="4200"/>
  <c r="D34" i="4200"/>
  <c r="E34" i="4200"/>
  <c r="F34" i="4200"/>
  <c r="C36" i="4200"/>
  <c r="D36" i="4200"/>
  <c r="E36" i="4200"/>
  <c r="F36" i="4200"/>
  <c r="C37" i="4200"/>
  <c r="D37" i="4200"/>
  <c r="E37" i="4200"/>
  <c r="F37" i="4200"/>
  <c r="C41" i="4200"/>
  <c r="D41" i="4200"/>
  <c r="E41" i="4200"/>
  <c r="F41" i="4200"/>
  <c r="C42" i="4200"/>
  <c r="D42" i="4200"/>
  <c r="E42" i="4200"/>
  <c r="F42" i="4200"/>
  <c r="C44" i="4200"/>
  <c r="D44" i="4200"/>
  <c r="E44" i="4200"/>
  <c r="F44" i="4200"/>
  <c r="C45" i="4200"/>
  <c r="D45" i="4200"/>
  <c r="E45" i="4200"/>
  <c r="F45" i="4200"/>
  <c r="C46" i="4200"/>
  <c r="D46" i="4200"/>
  <c r="E46" i="4200"/>
  <c r="F46" i="4200"/>
  <c r="C47" i="4200"/>
  <c r="D47" i="4200"/>
  <c r="E47" i="4200"/>
  <c r="F47" i="4200"/>
  <c r="C48" i="4200"/>
  <c r="D48" i="4200"/>
  <c r="C50" i="4200"/>
  <c r="D50" i="4200"/>
  <c r="E50" i="4200"/>
  <c r="C52" i="4200"/>
  <c r="D52" i="4200"/>
  <c r="E52" i="4200"/>
  <c r="F52" i="4200"/>
  <c r="C55" i="4200"/>
  <c r="D55" i="4200"/>
  <c r="E55" i="4200"/>
  <c r="F55" i="4200"/>
  <c r="C56" i="4200"/>
  <c r="D56" i="4200"/>
  <c r="E56" i="4200"/>
  <c r="F56" i="4200"/>
  <c r="C57" i="4200"/>
  <c r="D57" i="4200"/>
  <c r="E57" i="4200"/>
  <c r="F57" i="4200"/>
  <c r="E67" i="4200"/>
  <c r="B105" i="4200"/>
  <c r="C107" i="4200" s="1"/>
  <c r="D7" i="4201"/>
  <c r="D28" i="4201" s="1"/>
  <c r="D59" i="4201" s="1"/>
  <c r="E7" i="4201"/>
  <c r="F7" i="4201"/>
  <c r="F28" i="4201" s="1"/>
  <c r="F59" i="4201" s="1"/>
  <c r="C19" i="4201"/>
  <c r="D19" i="4201"/>
  <c r="E19" i="4201"/>
  <c r="F19" i="4201"/>
  <c r="C22" i="4201"/>
  <c r="D22" i="4201"/>
  <c r="E22" i="4201"/>
  <c r="F22" i="4201"/>
  <c r="C25" i="4201"/>
  <c r="D25" i="4201"/>
  <c r="D27" i="4201" s="1"/>
  <c r="D29" i="4201" s="1"/>
  <c r="E25" i="4201"/>
  <c r="F25" i="4201"/>
  <c r="F27" i="4201" s="1"/>
  <c r="F29" i="4201" s="1"/>
  <c r="D26" i="4201"/>
  <c r="E26" i="4201"/>
  <c r="E27" i="4201" s="1"/>
  <c r="E29" i="4201" s="1"/>
  <c r="F26" i="4201"/>
  <c r="C27" i="4201"/>
  <c r="C29" i="4201" s="1"/>
  <c r="C67" i="4201" s="1"/>
  <c r="C68" i="4201" s="1"/>
  <c r="C28" i="4201"/>
  <c r="E28" i="4201"/>
  <c r="E59" i="4201" s="1"/>
  <c r="C34" i="4201"/>
  <c r="D34" i="4201"/>
  <c r="E34" i="4201"/>
  <c r="F34" i="4201"/>
  <c r="C36" i="4201"/>
  <c r="D36" i="4201"/>
  <c r="E36" i="4201"/>
  <c r="F36" i="4201"/>
  <c r="C37" i="4201"/>
  <c r="D37" i="4201"/>
  <c r="E37" i="4201"/>
  <c r="F37" i="4201"/>
  <c r="F39" i="4201" s="1"/>
  <c r="F40" i="4201" s="1"/>
  <c r="C39" i="4201"/>
  <c r="C40" i="4201" s="1"/>
  <c r="D39" i="4201"/>
  <c r="E39" i="4201"/>
  <c r="D40" i="4201"/>
  <c r="E40" i="4201"/>
  <c r="C43" i="4201"/>
  <c r="D43" i="4201"/>
  <c r="E43" i="4201"/>
  <c r="F43" i="4201"/>
  <c r="C44" i="4201"/>
  <c r="D44" i="4201"/>
  <c r="E44" i="4201"/>
  <c r="F44" i="4201"/>
  <c r="C46" i="4201"/>
  <c r="D46" i="4201"/>
  <c r="E46" i="4201"/>
  <c r="F46" i="4201"/>
  <c r="F47" i="4201" s="1"/>
  <c r="C47" i="4201"/>
  <c r="D47" i="4201"/>
  <c r="E47" i="4201"/>
  <c r="C50" i="4201"/>
  <c r="D50" i="4201"/>
  <c r="E50" i="4201"/>
  <c r="F50" i="4201"/>
  <c r="C51" i="4201"/>
  <c r="D51" i="4201"/>
  <c r="E51" i="4201"/>
  <c r="F51" i="4201"/>
  <c r="C53" i="4201"/>
  <c r="C54" i="4201" s="1"/>
  <c r="D53" i="4201"/>
  <c r="E53" i="4201"/>
  <c r="F53" i="4201"/>
  <c r="F54" i="4201" s="1"/>
  <c r="D54" i="4201"/>
  <c r="E54" i="4201"/>
  <c r="C55" i="4201"/>
  <c r="D55" i="4201"/>
  <c r="E55" i="4201"/>
  <c r="F55" i="4201"/>
  <c r="C56" i="4201"/>
  <c r="C58" i="4201" s="1"/>
  <c r="C60" i="4201" s="1"/>
  <c r="D56" i="4201"/>
  <c r="E56" i="4201"/>
  <c r="F56" i="4201"/>
  <c r="C57" i="4201"/>
  <c r="D57" i="4201" s="1"/>
  <c r="C59" i="4201"/>
  <c r="C61" i="4201"/>
  <c r="D61" i="4201"/>
  <c r="E61" i="4201"/>
  <c r="F61" i="4201"/>
  <c r="C64" i="4201"/>
  <c r="D64" i="4201"/>
  <c r="E64" i="4201"/>
  <c r="F64" i="4201"/>
  <c r="C65" i="4201"/>
  <c r="C66" i="4201" s="1"/>
  <c r="D65" i="4201"/>
  <c r="E65" i="4201"/>
  <c r="F65" i="4201"/>
  <c r="F66" i="4201" s="1"/>
  <c r="D66" i="4201"/>
  <c r="E66" i="4201"/>
  <c r="D19" i="4200"/>
  <c r="D21" i="4200"/>
  <c r="D58" i="4200" s="1"/>
  <c r="D63" i="4200" s="1"/>
  <c r="C49" i="4200"/>
  <c r="C51" i="4200" s="1"/>
  <c r="F19" i="4200"/>
  <c r="F21" i="4200"/>
  <c r="E48" i="4200"/>
  <c r="D49" i="4200"/>
  <c r="D51" i="4200"/>
  <c r="J44" i="6"/>
  <c r="H44" i="6"/>
  <c r="E49" i="4200"/>
  <c r="E51" i="4200" s="1"/>
  <c r="F48" i="4200"/>
  <c r="F49" i="4200" s="1"/>
  <c r="F51" i="4200" s="1"/>
  <c r="F58" i="4200" s="1"/>
  <c r="F63" i="4200" s="1"/>
  <c r="I44" i="6"/>
  <c r="D58" i="4201" l="1"/>
  <c r="D60" i="4201" s="1"/>
  <c r="D67" i="4201" s="1"/>
  <c r="D68" i="4201" s="1"/>
  <c r="E57" i="4201"/>
  <c r="D67" i="4200"/>
  <c r="C19" i="4200"/>
  <c r="C21" i="4200" s="1"/>
  <c r="C58" i="4200" s="1"/>
  <c r="C63" i="4200" l="1"/>
  <c r="F62" i="4200"/>
  <c r="D62" i="4200"/>
  <c r="E62" i="4200"/>
  <c r="E58" i="4201"/>
  <c r="E60" i="4201" s="1"/>
  <c r="E67" i="4201" s="1"/>
  <c r="E68" i="4201" s="1"/>
  <c r="F57" i="4201"/>
  <c r="F58" i="4201" s="1"/>
  <c r="F60" i="4201" s="1"/>
  <c r="F67" i="4201" s="1"/>
  <c r="F68" i="4201" s="1"/>
  <c r="E66" i="4200" l="1"/>
  <c r="D66" i="4200"/>
  <c r="F66" i="4200"/>
</calcChain>
</file>

<file path=xl/comments1.xml><?xml version="1.0" encoding="utf-8"?>
<comments xmlns="http://schemas.openxmlformats.org/spreadsheetml/2006/main">
  <authors>
    <author>Lotta</author>
  </authors>
  <commentList>
    <comment ref="C13" authorId="0">
      <text>
        <r>
          <rPr>
            <b/>
            <sz val="8"/>
            <color indexed="81"/>
            <rFont val="Tahoma"/>
          </rPr>
          <t>Tex 
kontor
kontor/butik
vård
skola
daghem
verkstadslokal
butik</t>
        </r>
      </text>
    </comment>
    <comment ref="E13" authorId="0">
      <text>
        <r>
          <rPr>
            <b/>
            <sz val="8"/>
            <color indexed="81"/>
            <rFont val="Tahoma"/>
          </rPr>
          <t>Ange när inventering kommer att ske. All yta som ingår i projektet ska vara inventerad inom fem år.</t>
        </r>
      </text>
    </comment>
    <comment ref="F13" authorId="0">
      <text>
        <r>
          <rPr>
            <b/>
            <sz val="8"/>
            <color indexed="81"/>
            <rFont val="Tahoma"/>
          </rPr>
          <t xml:space="preserve">Ombyggnader utförda de tre senaste åren redovisas här och får tillgodoräknas i projektet.
</t>
        </r>
      </text>
    </comment>
  </commentList>
</comments>
</file>

<file path=xl/comments2.xml><?xml version="1.0" encoding="utf-8"?>
<comments xmlns="http://schemas.openxmlformats.org/spreadsheetml/2006/main">
  <authors>
    <author>Lotta</author>
    <author xml:space="preserve"> </author>
    <author>.</author>
  </authors>
  <commentList>
    <comment ref="A7" authorId="0">
      <text>
        <r>
          <rPr>
            <b/>
            <sz val="10"/>
            <color indexed="81"/>
            <rFont val="Tahoma"/>
            <family val="2"/>
          </rPr>
          <t xml:space="preserve">Kalkyltid:
</t>
        </r>
        <r>
          <rPr>
            <sz val="10"/>
            <color indexed="81"/>
            <rFont val="Tahoma"/>
            <family val="2"/>
          </rPr>
          <t xml:space="preserve">Med kalkyltid menas här ekonomisk livslängd. För en belysningsanläggning är den ekonomiska livslängden ca 20 år.
Om lokalerna ska användas för annan verksamhet (så att befintlig belysning måste bytas ut före den ekonomiska livslängden) så räkna med denna tid som kalkyltid.  
</t>
        </r>
      </text>
    </comment>
    <comment ref="A8" authorId="0">
      <text>
        <r>
          <rPr>
            <sz val="10"/>
            <color indexed="81"/>
            <rFont val="Tahoma"/>
            <family val="2"/>
          </rPr>
          <t xml:space="preserve">Real ränta = Nominell ränta - inflationen
Exempel: nominell ränta = 10%, och inflationen = 2%. Då är den reala räntan = 10 - 2 = 8%. Skriv då in 0,08 i rutan.
</t>
        </r>
        <r>
          <rPr>
            <u/>
            <sz val="10"/>
            <color indexed="81"/>
            <rFont val="Tahoma"/>
          </rPr>
          <t xml:space="preserve">Riktvärden real ränta: </t>
        </r>
        <r>
          <rPr>
            <sz val="10"/>
            <color indexed="81"/>
            <rFont val="Tahoma"/>
            <family val="2"/>
          </rPr>
          <t xml:space="preserve">
Kommun 4-5%
Större privat företag 7-8%
Mindre privat företag 11-12%</t>
        </r>
        <r>
          <rPr>
            <sz val="8"/>
            <color indexed="81"/>
            <rFont val="Tahoma"/>
          </rPr>
          <t xml:space="preserve">
</t>
        </r>
      </text>
    </comment>
    <comment ref="A9" authorId="0">
      <text>
        <r>
          <rPr>
            <sz val="10"/>
            <color indexed="81"/>
            <rFont val="Tahoma"/>
            <family val="2"/>
          </rPr>
          <t>Detta värde är en uppskattning av hur energipriset kommer att utvecklas jmf med inflationen under hela  kalkyltiden. 
Riktvärde: 0 - 2 %</t>
        </r>
        <r>
          <rPr>
            <sz val="12"/>
            <color indexed="81"/>
            <rFont val="Tahoma"/>
          </rPr>
          <t xml:space="preserve">
</t>
        </r>
      </text>
    </comment>
    <comment ref="A10" authorId="0">
      <text>
        <r>
          <rPr>
            <sz val="10"/>
            <color indexed="81"/>
            <rFont val="Tahoma"/>
            <family val="2"/>
          </rPr>
          <t>Prisökning på underhåll utöver inflationen
Riktvärde 0%</t>
        </r>
      </text>
    </comment>
    <comment ref="A11" authorId="0">
      <text>
        <r>
          <rPr>
            <sz val="10"/>
            <color indexed="81"/>
            <rFont val="Tahoma"/>
            <family val="2"/>
          </rPr>
          <t>Prisökning på ljuskällor utöver inflationen
Riktvärde 0%</t>
        </r>
      </text>
    </comment>
    <comment ref="A12" authorId="0">
      <text>
        <r>
          <rPr>
            <sz val="10"/>
            <color indexed="81"/>
            <rFont val="Tahoma"/>
            <family val="2"/>
          </rPr>
          <t>Denna ruta måste fyllas i för att programmet ska räkna med detta alternativ</t>
        </r>
      </text>
    </comment>
    <comment ref="C13" authorId="0">
      <text>
        <r>
          <rPr>
            <b/>
            <sz val="8"/>
            <color indexed="81"/>
            <rFont val="Tahoma"/>
          </rPr>
          <t>Här kan du fylla i eget namn på anläggningen/alternativet</t>
        </r>
      </text>
    </comment>
    <comment ref="D13" authorId="0">
      <text>
        <r>
          <rPr>
            <b/>
            <sz val="8"/>
            <color indexed="81"/>
            <rFont val="Tahoma"/>
          </rPr>
          <t>Fyll i eget namn på alternativet</t>
        </r>
      </text>
    </comment>
    <comment ref="E13" authorId="0">
      <text>
        <r>
          <rPr>
            <b/>
            <sz val="8"/>
            <color indexed="81"/>
            <rFont val="Tahoma"/>
          </rPr>
          <t>Fyll i eget namn på alternativet.</t>
        </r>
      </text>
    </comment>
    <comment ref="F13" authorId="0">
      <text>
        <r>
          <rPr>
            <b/>
            <sz val="8"/>
            <color indexed="81"/>
            <rFont val="Tahoma"/>
          </rPr>
          <t>Fyll i eget namn på alternativet.</t>
        </r>
      </text>
    </comment>
    <comment ref="A15" authorId="1">
      <text>
        <r>
          <rPr>
            <b/>
            <sz val="8"/>
            <color indexed="81"/>
            <rFont val="Tahoma"/>
          </rPr>
          <t xml:space="preserve"> Om reglerutrustning är installerad varierar den använda effekten under drifttiden. Fyll här i medeleffekten under drifttiden.</t>
        </r>
      </text>
    </comment>
    <comment ref="C15" authorId="1">
      <text>
        <r>
          <rPr>
            <b/>
            <sz val="8"/>
            <color indexed="81"/>
            <rFont val="Tahoma"/>
          </rPr>
          <t xml:space="preserve"> Hämta effekten från inventeringsresultaten. </t>
        </r>
      </text>
    </comment>
    <comment ref="D15" authorId="1">
      <text>
        <r>
          <rPr>
            <b/>
            <sz val="8"/>
            <color indexed="81"/>
            <rFont val="Tahoma"/>
          </rPr>
          <t xml:space="preserve"> Räkna ut medeleffekten mha nedanstående tabell:
Kontor12 W/m2
Kommunikationsyta 5 W/m2
Skolsal 15 W/m2
Vårdrum 20 W/m2
Konferensrum 15 W/m2
Lager/förråd 5 W/m2
Personalrum 15 W/m2
Multiplicera med lokalytan för rumstypen.</t>
        </r>
      </text>
    </comment>
    <comment ref="A16" authorId="1">
      <text>
        <r>
          <rPr>
            <b/>
            <sz val="8"/>
            <color indexed="81"/>
            <rFont val="Tahoma"/>
          </rPr>
          <t xml:space="preserve">Fyll i drifttiden per år för respektive alternativ. 
Här kan t ex jamföras vilket extra investering en installation av styr- och reglerutrustning tål. </t>
        </r>
      </text>
    </comment>
    <comment ref="C16" authorId="1">
      <text>
        <r>
          <rPr>
            <b/>
            <sz val="8"/>
            <color indexed="81"/>
            <rFont val="Tahoma"/>
          </rPr>
          <t xml:space="preserve"> Resultat kan hämtas från inventeringen för resp rumstyp</t>
        </r>
      </text>
    </comment>
    <comment ref="D16" authorId="0">
      <text>
        <r>
          <rPr>
            <b/>
            <sz val="8"/>
            <color indexed="81"/>
            <rFont val="Tahoma"/>
          </rPr>
          <t xml:space="preserve">Uppskattad drifttid för ny anläggning. </t>
        </r>
      </text>
    </comment>
    <comment ref="A20" authorId="0">
      <text>
        <r>
          <rPr>
            <sz val="8"/>
            <color indexed="81"/>
            <rFont val="Tahoma"/>
          </rPr>
          <t xml:space="preserve">Mha räntan, kalkyltiden, inflationen mm räknar programmet ut en faktor för att få fram nuvärdet av energikostnaderna
</t>
        </r>
      </text>
    </comment>
    <comment ref="A21" authorId="0">
      <text>
        <r>
          <rPr>
            <b/>
            <sz val="8"/>
            <color indexed="81"/>
            <rFont val="Tahoma"/>
          </rPr>
          <t xml:space="preserve">Totala elkostnader under hela kalkyltiden. </t>
        </r>
      </text>
    </comment>
    <comment ref="A23" authorId="0">
      <text>
        <r>
          <rPr>
            <b/>
            <sz val="10"/>
            <color indexed="81"/>
            <rFont val="Tahoma"/>
            <family val="2"/>
          </rPr>
          <t>Riktvärde ekonomisk livslängd</t>
        </r>
        <r>
          <rPr>
            <sz val="10"/>
            <color indexed="81"/>
            <rFont val="Tahoma"/>
            <family val="2"/>
          </rPr>
          <t xml:space="preserve">
Lysrör HF 18.000 tim
Lysrör konv. 15.000 tim
Kompaktlysrör HF 12.000 tim
Kompaktlysrör konv. 10.000 tim</t>
        </r>
      </text>
    </comment>
    <comment ref="A27" authorId="2">
      <text>
        <r>
          <rPr>
            <sz val="10"/>
            <color indexed="81"/>
            <rFont val="Geneva"/>
          </rPr>
          <t>Arbetskostnad beror framförallt på om ljuskällorna byts i grupp eller en och en. Här menas kostnaden för arbete och luskälla per ljuspunkt.</t>
        </r>
      </text>
    </comment>
    <comment ref="A28" authorId="0">
      <text>
        <r>
          <rPr>
            <sz val="10"/>
            <color indexed="81"/>
            <rFont val="Tahoma"/>
            <family val="2"/>
          </rPr>
          <t>Mha räntan, kalkyltiden, inflationen mm räknar programmet ut en faktor för att få fram nuvärdet av energikostnaderna</t>
        </r>
        <r>
          <rPr>
            <sz val="8"/>
            <color indexed="81"/>
            <rFont val="Tahoma"/>
          </rPr>
          <t xml:space="preserve">
</t>
        </r>
      </text>
    </comment>
    <comment ref="A31" authorId="0">
      <text>
        <r>
          <rPr>
            <b/>
            <sz val="10"/>
            <color indexed="81"/>
            <rFont val="Tahoma"/>
            <family val="2"/>
          </rPr>
          <t>Riktvärde ekonomisk livslängd</t>
        </r>
        <r>
          <rPr>
            <sz val="10"/>
            <color indexed="81"/>
            <rFont val="Tahoma"/>
            <family val="2"/>
          </rPr>
          <t xml:space="preserve">
Lysrör HF 18.000 tim
Lysrör konv. 15.000 tim
Kompaktlysrör HF 12.000 tim
Kompaktlysrör konv. 10.000 tim</t>
        </r>
      </text>
    </comment>
    <comment ref="A36" authorId="0">
      <text>
        <r>
          <rPr>
            <sz val="10"/>
            <color indexed="81"/>
            <rFont val="Tahoma"/>
            <family val="2"/>
          </rPr>
          <t>Mha räntan, kalkyltiden, inflationen mm räknar programmet ut en faktor för att få fram nuvärdet av energikostnaderna</t>
        </r>
        <r>
          <rPr>
            <sz val="8"/>
            <color indexed="81"/>
            <rFont val="Tahoma"/>
          </rPr>
          <t xml:space="preserve">
</t>
        </r>
      </text>
    </comment>
    <comment ref="A39" authorId="0">
      <text>
        <r>
          <rPr>
            <b/>
            <sz val="10"/>
            <color indexed="81"/>
            <rFont val="Tahoma"/>
            <family val="2"/>
          </rPr>
          <t>Riktvärde ekonomisk livslängd</t>
        </r>
        <r>
          <rPr>
            <sz val="10"/>
            <color indexed="81"/>
            <rFont val="Tahoma"/>
            <family val="2"/>
          </rPr>
          <t xml:space="preserve">
Lysrör HF 18.000 tim
Lysrör konv. 15.000 tim
Kompaktlysrör HF 12.000 tim
Kompaktlysrör konv. 10.000 tim</t>
        </r>
      </text>
    </comment>
    <comment ref="A44" authorId="0">
      <text>
        <r>
          <rPr>
            <sz val="10"/>
            <color indexed="81"/>
            <rFont val="Tahoma"/>
            <family val="2"/>
          </rPr>
          <t>Mha räntan, kalkyltiden, inflationen mm räknar programmet ut en faktor för att få fram nuvärdet av energikostnaderna</t>
        </r>
        <r>
          <rPr>
            <sz val="8"/>
            <color indexed="81"/>
            <rFont val="Tahoma"/>
          </rPr>
          <t xml:space="preserve">
</t>
        </r>
      </text>
    </comment>
    <comment ref="A46" authorId="1">
      <text>
        <r>
          <rPr>
            <b/>
            <sz val="8"/>
            <color indexed="81"/>
            <rFont val="Tahoma"/>
          </rPr>
          <t xml:space="preserve"> Denna del i programmet räknar ut driftkostnaden för att kyla bort värmeöverskottet pga belysningen. 
Det är en överslagsmässig beräkning med följande antaganden:
Under halva den tid belysning är tänd finns ett kylbehov
Kylbehovet tillgodoses med en kylmaskin (ej fjärrkyla)
Köldfaktorn för kylmaskinen är 2,5
Om du inte vill ha med dessa kostnader sätt energikostnaden till 0 kr/kWh.</t>
        </r>
      </text>
    </comment>
    <comment ref="A48" authorId="1">
      <text>
        <r>
          <rPr>
            <b/>
            <sz val="8"/>
            <color indexed="81"/>
            <rFont val="Tahoma"/>
          </rPr>
          <t xml:space="preserve">Kostnad för el till kylmaskinen
</t>
        </r>
      </text>
    </comment>
    <comment ref="A52" authorId="1">
      <text>
        <r>
          <rPr>
            <sz val="8"/>
            <color indexed="81"/>
            <rFont val="Tahoma"/>
            <family val="2"/>
          </rPr>
          <t xml:space="preserve"> </t>
        </r>
        <r>
          <rPr>
            <sz val="10"/>
            <color indexed="81"/>
            <rFont val="Tahoma"/>
            <family val="2"/>
          </rPr>
          <t>Underhåll av belysningsanläggningen, t ex rengöring av armaturer.</t>
        </r>
      </text>
    </comment>
    <comment ref="A53" authorId="1">
      <text>
        <r>
          <rPr>
            <sz val="10"/>
            <color indexed="81"/>
            <rFont val="Tahoma"/>
            <family val="2"/>
          </rPr>
          <t>Material och arbetskostnad per tillfälle</t>
        </r>
      </text>
    </comment>
    <comment ref="A56" authorId="0">
      <text>
        <r>
          <rPr>
            <sz val="10"/>
            <color indexed="81"/>
            <rFont val="Tahoma"/>
            <family val="2"/>
          </rPr>
          <t>Mha räntan, kalkyltiden, inflationen mm räknar programmet ut en faktor för att få fram nuvärdet av energikostnaderna</t>
        </r>
        <r>
          <rPr>
            <sz val="8"/>
            <color indexed="81"/>
            <rFont val="Tahoma"/>
          </rPr>
          <t xml:space="preserve">
</t>
        </r>
      </text>
    </comment>
    <comment ref="A62" authorId="2">
      <text>
        <r>
          <rPr>
            <sz val="12"/>
            <color indexed="81"/>
            <rFont val="Geneva"/>
          </rPr>
          <t xml:space="preserve">Investeringsutrymmet anger den högsta summa en lönsam investering kan uppgå till. </t>
        </r>
      </text>
    </comment>
    <comment ref="A66" authorId="0">
      <text>
        <r>
          <rPr>
            <b/>
            <sz val="12"/>
            <color indexed="81"/>
            <rFont val="Tahoma"/>
            <family val="2"/>
          </rPr>
          <t xml:space="preserve">"Investeringsutrymme årlig kostnad" anger den högsta årliga kostnaden för en lönsam investering. </t>
        </r>
      </text>
    </comment>
  </commentList>
</comments>
</file>

<file path=xl/comments3.xml><?xml version="1.0" encoding="utf-8"?>
<comments xmlns="http://schemas.openxmlformats.org/spreadsheetml/2006/main">
  <authors>
    <author>Lotta</author>
    <author xml:space="preserve"> </author>
    <author>.</author>
  </authors>
  <commentList>
    <comment ref="A7" authorId="0">
      <text>
        <r>
          <rPr>
            <b/>
            <sz val="10"/>
            <color indexed="81"/>
            <rFont val="Tahoma"/>
            <family val="2"/>
          </rPr>
          <t>Exempel på ekonomiska livslängder:</t>
        </r>
        <r>
          <rPr>
            <sz val="10"/>
            <color indexed="81"/>
            <rFont val="Tahoma"/>
            <family val="2"/>
          </rPr>
          <t xml:space="preserve">
Belysningsanläggning 20 år
Om lokalerna ska användas för annan verksamhet (så att befintlig utrustning måste bytas ut före den ekonomiska livslängden) så räkna med denna tid som kalkyltid.  
Jämför du en befintlig anläggning med en ev ny kan du använda olika kalkyltider för de olika alternativen. Kalkyltid för den befintliga anläggningen är då antal år Du antar ha anläggningen kvar. Du ska då jämföra det "årliga" investeringsutrymmet istället. </t>
        </r>
      </text>
    </comment>
    <comment ref="A8" authorId="0">
      <text>
        <r>
          <rPr>
            <sz val="10"/>
            <color indexed="81"/>
            <rFont val="Tahoma"/>
            <family val="2"/>
          </rPr>
          <t xml:space="preserve">Real ränta = Nominell ränta - inflationen
Exempel: nominell ränta = 10%, och inflationen = 2%. Då är den reala räntan = 10 - 2 = 8%. Skriv då in 0,08 i rutan.
</t>
        </r>
        <r>
          <rPr>
            <u/>
            <sz val="10"/>
            <color indexed="81"/>
            <rFont val="Tahoma"/>
          </rPr>
          <t xml:space="preserve">Riktvärden real ränta: </t>
        </r>
        <r>
          <rPr>
            <sz val="10"/>
            <color indexed="81"/>
            <rFont val="Tahoma"/>
            <family val="2"/>
          </rPr>
          <t xml:space="preserve">
Kommun 4-5%
Större privat företag 7-8%
Mindre privat företag 11-12%</t>
        </r>
        <r>
          <rPr>
            <sz val="8"/>
            <color indexed="81"/>
            <rFont val="Tahoma"/>
          </rPr>
          <t xml:space="preserve">
</t>
        </r>
      </text>
    </comment>
    <comment ref="A9" authorId="0">
      <text>
        <r>
          <rPr>
            <sz val="12"/>
            <color indexed="81"/>
            <rFont val="Tahoma"/>
          </rPr>
          <t xml:space="preserve">Detta värde är en uppskattning av hur energipriset kommer att utvecklas jmf med inflationen under hela  kalkyltiden. 
Riktvärde: 0 - 2 %
</t>
        </r>
      </text>
    </comment>
    <comment ref="A10" authorId="0">
      <text>
        <r>
          <rPr>
            <sz val="10"/>
            <color indexed="81"/>
            <rFont val="Tahoma"/>
            <family val="2"/>
          </rPr>
          <t>Prisökning på underhåll utöver inflationen
Riktvärde 0%</t>
        </r>
      </text>
    </comment>
    <comment ref="A11" authorId="0">
      <text>
        <r>
          <rPr>
            <sz val="10"/>
            <color indexed="81"/>
            <rFont val="Tahoma"/>
            <family val="2"/>
          </rPr>
          <t>Prisökning på ljuskällor utöver inflationen
Riktvärde 0%</t>
        </r>
      </text>
    </comment>
    <comment ref="A12" authorId="1">
      <text>
        <r>
          <rPr>
            <b/>
            <sz val="8"/>
            <color indexed="81"/>
            <rFont val="Tahoma"/>
          </rPr>
          <t xml:space="preserve"> Fyll i kostnader för att genomföra de olika alternativen. ALLA kostnader för genomförandet ska tas med. </t>
        </r>
      </text>
    </comment>
    <comment ref="A13" authorId="0">
      <text>
        <r>
          <rPr>
            <sz val="10"/>
            <color indexed="81"/>
            <rFont val="Tahoma"/>
            <family val="2"/>
          </rPr>
          <t>Denna ruta måste fyllas i för att programmet ska räkna med resp. alternativ</t>
        </r>
      </text>
    </comment>
    <comment ref="C23" authorId="1">
      <text>
        <r>
          <rPr>
            <b/>
            <sz val="8"/>
            <color indexed="81"/>
            <rFont val="Tahoma"/>
          </rPr>
          <t>Medeleffekt för referensalternativ kan hämtas i flik "indata till LCC".</t>
        </r>
      </text>
    </comment>
    <comment ref="A24" authorId="1">
      <text>
        <r>
          <rPr>
            <b/>
            <sz val="8"/>
            <color indexed="81"/>
            <rFont val="Tahoma"/>
          </rPr>
          <t xml:space="preserve"> Drifttiden uppskattas genom att analysera användningen av belysningsanläggningen. 
Referensalternativet ska inte innehålla någon form av styrning utöver tidur. Något/några av de jämförande alternativen bör innefatta styrning av belysningen för begränsning av drifttiderna. </t>
        </r>
      </text>
    </comment>
    <comment ref="A28" authorId="0">
      <text>
        <r>
          <rPr>
            <sz val="8"/>
            <color indexed="81"/>
            <rFont val="Tahoma"/>
          </rPr>
          <t xml:space="preserve">Mha räntan, kalkyltiden, inflationen mm räknar programmet ut en faktor för att få fram nuvärdet av energikostnaderna
</t>
        </r>
      </text>
    </comment>
    <comment ref="A29" authorId="0">
      <text>
        <r>
          <rPr>
            <b/>
            <sz val="8"/>
            <color indexed="81"/>
            <rFont val="Tahoma"/>
          </rPr>
          <t xml:space="preserve">Totalta elkostnader under hela kalkyltiden. </t>
        </r>
      </text>
    </comment>
    <comment ref="A35" authorId="0">
      <text>
        <r>
          <rPr>
            <b/>
            <sz val="10"/>
            <color indexed="81"/>
            <rFont val="Tahoma"/>
            <family val="2"/>
          </rPr>
          <t>Riktvärde ekonomisk livslängd</t>
        </r>
        <r>
          <rPr>
            <sz val="10"/>
            <color indexed="81"/>
            <rFont val="Tahoma"/>
            <family val="2"/>
          </rPr>
          <t xml:space="preserve">
Lysrör HF 18.000 tim
Lysrör konv. 15.000 tim
Kompaktlysrör HF 12.000 tim
Kompaktlysrör konv. 10.000 tim</t>
        </r>
      </text>
    </comment>
    <comment ref="A38" authorId="2">
      <text>
        <r>
          <rPr>
            <sz val="12"/>
            <color indexed="81"/>
            <rFont val="Geneva"/>
          </rPr>
          <t>Arbetskostnad beror framförallt på om ljuskällorna byts i grupp eller en och en.</t>
        </r>
      </text>
    </comment>
    <comment ref="A39" authorId="0">
      <text>
        <r>
          <rPr>
            <sz val="10"/>
            <color indexed="81"/>
            <rFont val="Tahoma"/>
            <family val="2"/>
          </rPr>
          <t>Mha räntan, kalkyltiden, inflationen mm räknar programmet ut en faktor för att få fram nuvärdet av energikostnaderna</t>
        </r>
        <r>
          <rPr>
            <sz val="8"/>
            <color indexed="81"/>
            <rFont val="Tahoma"/>
          </rPr>
          <t xml:space="preserve">
</t>
        </r>
      </text>
    </comment>
    <comment ref="A42" authorId="0">
      <text>
        <r>
          <rPr>
            <b/>
            <sz val="10"/>
            <color indexed="81"/>
            <rFont val="Tahoma"/>
            <family val="2"/>
          </rPr>
          <t>Riktvärde ekonomisk livslängd</t>
        </r>
        <r>
          <rPr>
            <sz val="10"/>
            <color indexed="81"/>
            <rFont val="Tahoma"/>
            <family val="2"/>
          </rPr>
          <t xml:space="preserve">
Lysrör HF 18.000 tim
Lysrör konv. 15.000 tim
Kompaktlysrör HF 12.000 tim
Kompaktlysrör konv. 10.000 tim</t>
        </r>
      </text>
    </comment>
    <comment ref="A45" authorId="2">
      <text>
        <r>
          <rPr>
            <sz val="12"/>
            <color indexed="81"/>
            <rFont val="Geneva"/>
          </rPr>
          <t>Arbetskostnad beror framförallt på om ljuskällorna byts i grupp eller en och en.</t>
        </r>
      </text>
    </comment>
    <comment ref="A46" authorId="0">
      <text>
        <r>
          <rPr>
            <sz val="10"/>
            <color indexed="81"/>
            <rFont val="Tahoma"/>
            <family val="2"/>
          </rPr>
          <t>Mha räntan, kalkyltiden, inflationen mm räknar programmet ut en faktor för att få fram nuvärdet av energikostnaderna</t>
        </r>
        <r>
          <rPr>
            <sz val="8"/>
            <color indexed="81"/>
            <rFont val="Tahoma"/>
          </rPr>
          <t xml:space="preserve">
</t>
        </r>
      </text>
    </comment>
    <comment ref="A49" authorId="0">
      <text>
        <r>
          <rPr>
            <b/>
            <sz val="10"/>
            <color indexed="81"/>
            <rFont val="Tahoma"/>
            <family val="2"/>
          </rPr>
          <t>Riktvärde ekonomisk livslängd</t>
        </r>
        <r>
          <rPr>
            <sz val="10"/>
            <color indexed="81"/>
            <rFont val="Tahoma"/>
            <family val="2"/>
          </rPr>
          <t xml:space="preserve">
Lysrör HF 18.000 tim
Lysrör konv. 15.000 tim
Kompaktlysrör HF 12.000 tim
Kompaktlysrör konv. 10.000 tim</t>
        </r>
      </text>
    </comment>
    <comment ref="A52" authorId="2">
      <text>
        <r>
          <rPr>
            <sz val="12"/>
            <color indexed="81"/>
            <rFont val="Geneva"/>
          </rPr>
          <t>Arbetskostnad beror framförallt på om ljuskällorna byts i grupp eller en och en.</t>
        </r>
      </text>
    </comment>
    <comment ref="A53" authorId="0">
      <text>
        <r>
          <rPr>
            <sz val="10"/>
            <color indexed="81"/>
            <rFont val="Tahoma"/>
            <family val="2"/>
          </rPr>
          <t>Mha räntan, kalkyltiden, inflationen mm räknar programmet ut en faktor för att få fram nuvärdet av energikostnaderna</t>
        </r>
        <r>
          <rPr>
            <sz val="8"/>
            <color indexed="81"/>
            <rFont val="Tahoma"/>
          </rPr>
          <t xml:space="preserve">
</t>
        </r>
      </text>
    </comment>
    <comment ref="A65" authorId="0">
      <text>
        <r>
          <rPr>
            <sz val="10"/>
            <color indexed="81"/>
            <rFont val="Tahoma"/>
            <family val="2"/>
          </rPr>
          <t>Mha räntan, kalkyltiden, inflationen mm räknar programmet ut en faktor för att få fram nuvärdet av energikostnaderna</t>
        </r>
        <r>
          <rPr>
            <sz val="8"/>
            <color indexed="81"/>
            <rFont val="Tahoma"/>
          </rPr>
          <t xml:space="preserve">
</t>
        </r>
      </text>
    </comment>
  </commentList>
</comments>
</file>

<file path=xl/sharedStrings.xml><?xml version="1.0" encoding="utf-8"?>
<sst xmlns="http://schemas.openxmlformats.org/spreadsheetml/2006/main" count="285" uniqueCount="121">
  <si>
    <t>Datum:</t>
  </si>
  <si>
    <t>Summa</t>
  </si>
  <si>
    <t>Antal</t>
  </si>
  <si>
    <t>Summa, W</t>
  </si>
  <si>
    <t xml:space="preserve">Antal </t>
  </si>
  <si>
    <t>Statens Energimyndighet och OPET Sweden</t>
  </si>
  <si>
    <t>PROJEKT:</t>
  </si>
  <si>
    <t>DATUM/HANDLÄGGARE:</t>
  </si>
  <si>
    <t>FÖRUTSÄTTNINGAR</t>
  </si>
  <si>
    <t>Befintlig</t>
  </si>
  <si>
    <t>Tid kalkylen omfattar</t>
  </si>
  <si>
    <t>år</t>
  </si>
  <si>
    <t>Årlig real ränta</t>
  </si>
  <si>
    <t>Årlig energiprisändring jmf med inflationen</t>
  </si>
  <si>
    <t>Årlig prisändring för underhåll jmf med infl.</t>
  </si>
  <si>
    <t>INVESTERINGSKOSTNADER</t>
  </si>
  <si>
    <r>
      <t xml:space="preserve">Namn på alternativ. </t>
    </r>
    <r>
      <rPr>
        <b/>
        <sz val="12"/>
        <rFont val="Garamond"/>
      </rPr>
      <t>Obligatorisk ruta!</t>
    </r>
  </si>
  <si>
    <t>Kostnad för utrustning</t>
  </si>
  <si>
    <t>kr</t>
  </si>
  <si>
    <t>Ev tillkommande kostnader, se bilagor</t>
  </si>
  <si>
    <t>Installationskostnader</t>
  </si>
  <si>
    <t>Styr- och reglerutrustning</t>
  </si>
  <si>
    <t xml:space="preserve">Övrigt (totalt) </t>
  </si>
  <si>
    <t>S:A INVESTERINGSKOSTNAD</t>
  </si>
  <si>
    <t>El</t>
  </si>
  <si>
    <t>Medeleffekt under året</t>
  </si>
  <si>
    <t>W</t>
  </si>
  <si>
    <t>Drifttid per år</t>
  </si>
  <si>
    <t>h/år</t>
  </si>
  <si>
    <t>Elanvändning per år</t>
  </si>
  <si>
    <t>kWh/år</t>
  </si>
  <si>
    <t>Elpris</t>
  </si>
  <si>
    <t>öre/kWh</t>
  </si>
  <si>
    <t>Elkostnad per år</t>
  </si>
  <si>
    <t>kr/år</t>
  </si>
  <si>
    <t>Beräkningsfaktor el</t>
  </si>
  <si>
    <t>Totala elkostnader</t>
  </si>
  <si>
    <t>Underhåll</t>
  </si>
  <si>
    <t>Underhållskostnad per tillfälle</t>
  </si>
  <si>
    <t>Antal intervall under kalkyltiden</t>
  </si>
  <si>
    <t>st</t>
  </si>
  <si>
    <t>Underhållsintervall</t>
  </si>
  <si>
    <t>Beräkningsfaktor underhåll</t>
  </si>
  <si>
    <t>Totala underhållskostnader</t>
  </si>
  <si>
    <t>S:A DRIFTSKOSTNADER</t>
  </si>
  <si>
    <t>Drifttid</t>
  </si>
  <si>
    <t>Minskad energianvändning per år</t>
  </si>
  <si>
    <t>Investering</t>
  </si>
  <si>
    <t>Övrigt</t>
  </si>
  <si>
    <t>tim/år</t>
  </si>
  <si>
    <t>armaturer</t>
  </si>
  <si>
    <t>ljuskällor</t>
  </si>
  <si>
    <t>Lokaltyp:</t>
  </si>
  <si>
    <t>ENERGI</t>
  </si>
  <si>
    <t>Lokaltyp</t>
  </si>
  <si>
    <t>Antal ljuskällor</t>
  </si>
  <si>
    <t>DRIFTKOSTNADER</t>
  </si>
  <si>
    <t>Rumstyp</t>
  </si>
  <si>
    <t>Antal m2 totalt:</t>
  </si>
  <si>
    <t>Ny 1</t>
  </si>
  <si>
    <t>Ny 2</t>
  </si>
  <si>
    <t>Ny 3</t>
  </si>
  <si>
    <t>INVESTERINGSUTRYMME</t>
  </si>
  <si>
    <t>Investeringsutrymme årlig kostnad</t>
  </si>
  <si>
    <t>Bef jmf Ny 2</t>
  </si>
  <si>
    <t>Bef jmf Ny 3</t>
  </si>
  <si>
    <t>Årlig kostnad</t>
  </si>
  <si>
    <t>TOTALA KOSTNADER</t>
  </si>
  <si>
    <t>Antal inventerade kvm</t>
  </si>
  <si>
    <t>Ny ref</t>
  </si>
  <si>
    <t>RESULTAT</t>
  </si>
  <si>
    <t>Årskostnad</t>
  </si>
  <si>
    <t>Beräkning av årlig kostnad för investering</t>
  </si>
  <si>
    <t>Inventeringsplan</t>
  </si>
  <si>
    <t>Fastighet nr</t>
  </si>
  <si>
    <t>Beteckning</t>
  </si>
  <si>
    <t>Ombyggnader senaste tre åren</t>
  </si>
  <si>
    <t>antal m2</t>
  </si>
  <si>
    <t>datum</t>
  </si>
  <si>
    <t>Inventerings-</t>
  </si>
  <si>
    <t>Ljuskällans livslängd</t>
  </si>
  <si>
    <t>h</t>
  </si>
  <si>
    <t>Utbytesintervall</t>
  </si>
  <si>
    <t>Årlig prisändring för ljuskällor jmf med infl.</t>
  </si>
  <si>
    <t>Beräkningsfaktor ljuskällor</t>
  </si>
  <si>
    <r>
      <t xml:space="preserve">Kostnad för byte </t>
    </r>
    <r>
      <rPr>
        <sz val="10"/>
        <rFont val="Garamond"/>
        <family val="1"/>
      </rPr>
      <t>(arbete + ljuskällor) per tillfälle</t>
    </r>
  </si>
  <si>
    <t>Totala ljuskällekostnader, ljuskälla 1</t>
  </si>
  <si>
    <t>Totala ljuskällekostnader, ljuskälla 2</t>
  </si>
  <si>
    <t>Totala ljuskällekostnader, ljuskälla 3</t>
  </si>
  <si>
    <t>Kyla</t>
  </si>
  <si>
    <t>Energianvändning (kyla) per år</t>
  </si>
  <si>
    <t>Energikostnad kyla per kWh</t>
  </si>
  <si>
    <t>Kostnad för kyla per år</t>
  </si>
  <si>
    <t>Beräkningsfaktor kyla</t>
  </si>
  <si>
    <t>Totala kostnader för kyla</t>
  </si>
  <si>
    <t>Antal kvm totalt:</t>
  </si>
  <si>
    <t>Armatur nr 2</t>
  </si>
  <si>
    <t>Armatur nr 3</t>
  </si>
  <si>
    <t>Armatur nr 1</t>
  </si>
  <si>
    <t>Antal kvm per rumstyp</t>
  </si>
  <si>
    <t>Armatur nr 4</t>
  </si>
  <si>
    <t>Armatur nr 5</t>
  </si>
  <si>
    <t>Inventerat av:</t>
  </si>
  <si>
    <t>Ljuskälla 1</t>
  </si>
  <si>
    <t>Ljuskälla 2</t>
  </si>
  <si>
    <t>Ljuskälla 3</t>
  </si>
  <si>
    <t xml:space="preserve">Ljuskälla 2 </t>
  </si>
  <si>
    <t xml:space="preserve">Ljuskälla 3 </t>
  </si>
  <si>
    <t>Bef jmf Ny 1</t>
  </si>
  <si>
    <t>januari 2004</t>
  </si>
  <si>
    <t>Effekt, W</t>
  </si>
  <si>
    <t>per lysrör</t>
  </si>
  <si>
    <t>inkl driftdon</t>
  </si>
  <si>
    <r>
      <t xml:space="preserve">Används om </t>
    </r>
    <r>
      <rPr>
        <b/>
        <sz val="12"/>
        <color indexed="8"/>
        <rFont val="Garamond"/>
        <family val="1"/>
      </rPr>
      <t>samma</t>
    </r>
    <r>
      <rPr>
        <sz val="12"/>
        <color indexed="8"/>
        <rFont val="Garamond"/>
        <family val="1"/>
      </rPr>
      <t xml:space="preserve"> </t>
    </r>
  </si>
  <si>
    <t>kalkyltid för olika alt.</t>
  </si>
  <si>
    <r>
      <t xml:space="preserve">Används om </t>
    </r>
    <r>
      <rPr>
        <b/>
        <sz val="12"/>
        <color indexed="8"/>
        <rFont val="Garamond"/>
        <family val="1"/>
      </rPr>
      <t>olika</t>
    </r>
    <r>
      <rPr>
        <sz val="12"/>
        <color indexed="8"/>
        <rFont val="Garamond"/>
        <family val="1"/>
      </rPr>
      <t xml:space="preserve"> </t>
    </r>
  </si>
  <si>
    <r>
      <t xml:space="preserve">Namn på alternativ. </t>
    </r>
    <r>
      <rPr>
        <b/>
        <sz val="11"/>
        <rFont val="Garamond"/>
        <family val="1"/>
      </rPr>
      <t>Obligatorisk ruta!</t>
    </r>
  </si>
  <si>
    <t>Kostnad för byte (arbete + ljuskällor) per tillfälle</t>
  </si>
  <si>
    <t>Inventeringsmall - Energi</t>
  </si>
  <si>
    <t>Ekonomisk utvärdering av belysning - LCC - ombyggnad</t>
  </si>
  <si>
    <t>LCC-kalkyl - nybyggnad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</si>
</sst>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0\ &quot;kr&quot;;\-#,##0\ &quot;kr&quot;"/>
    <numFmt numFmtId="172" formatCode="0.000"/>
    <numFmt numFmtId="173" formatCode="0.0"/>
    <numFmt numFmtId="175" formatCode="#,##0\ &quot;kr&quot;"/>
  </numFmts>
  <fonts count="37">
    <font>
      <sz val="10"/>
      <name val="Arial"/>
    </font>
    <font>
      <b/>
      <sz val="24"/>
      <name val="Garamond"/>
    </font>
    <font>
      <sz val="10"/>
      <name val="Garamond"/>
      <family val="1"/>
    </font>
    <font>
      <sz val="12"/>
      <name val="Garamond"/>
      <family val="1"/>
    </font>
    <font>
      <sz val="12"/>
      <name val="Garamond"/>
    </font>
    <font>
      <b/>
      <sz val="14"/>
      <name val="Garamond"/>
      <family val="1"/>
    </font>
    <font>
      <b/>
      <sz val="12"/>
      <name val="Garamond"/>
      <family val="1"/>
    </font>
    <font>
      <sz val="14"/>
      <name val="Garamond"/>
      <family val="1"/>
    </font>
    <font>
      <b/>
      <sz val="14"/>
      <name val="Garamond"/>
    </font>
    <font>
      <b/>
      <sz val="12"/>
      <name val="Garamond"/>
    </font>
    <font>
      <b/>
      <sz val="10"/>
      <name val="Garamond"/>
      <family val="1"/>
    </font>
    <font>
      <b/>
      <sz val="14"/>
      <color indexed="8"/>
      <name val="Garamond"/>
      <family val="1"/>
    </font>
    <font>
      <sz val="14"/>
      <color indexed="8"/>
      <name val="Garamond"/>
      <family val="1"/>
    </font>
    <font>
      <sz val="10"/>
      <name val="Garamond"/>
    </font>
    <font>
      <b/>
      <sz val="12"/>
      <color indexed="81"/>
      <name val="Tahoma"/>
      <family val="2"/>
    </font>
    <font>
      <sz val="10"/>
      <color indexed="81"/>
      <name val="Tahoma"/>
      <family val="2"/>
    </font>
    <font>
      <u/>
      <sz val="10"/>
      <color indexed="81"/>
      <name val="Tahoma"/>
    </font>
    <font>
      <sz val="8"/>
      <color indexed="81"/>
      <name val="Tahoma"/>
    </font>
    <font>
      <sz val="12"/>
      <color indexed="81"/>
      <name val="Tahoma"/>
    </font>
    <font>
      <sz val="12"/>
      <color indexed="81"/>
      <name val="Geneva"/>
    </font>
    <font>
      <b/>
      <sz val="10"/>
      <name val="Arial Narrow"/>
      <family val="2"/>
    </font>
    <font>
      <sz val="10"/>
      <name val="Arial Narrow"/>
      <family val="2"/>
    </font>
    <font>
      <b/>
      <sz val="12"/>
      <name val="Arial Narrow"/>
      <family val="2"/>
    </font>
    <font>
      <sz val="12"/>
      <name val="Arial Narrow"/>
      <family val="2"/>
    </font>
    <font>
      <b/>
      <sz val="16"/>
      <name val="Arial Narrow"/>
      <family val="2"/>
    </font>
    <font>
      <sz val="12"/>
      <color indexed="8"/>
      <name val="Garamond"/>
      <family val="1"/>
    </font>
    <font>
      <b/>
      <sz val="12"/>
      <color indexed="8"/>
      <name val="Garamond"/>
      <family val="1"/>
    </font>
    <font>
      <b/>
      <sz val="14"/>
      <name val="Arial Narrow"/>
      <family val="2"/>
    </font>
    <font>
      <b/>
      <sz val="8"/>
      <color indexed="81"/>
      <name val="Tahoma"/>
    </font>
    <font>
      <b/>
      <sz val="10"/>
      <color indexed="81"/>
      <name val="Tahoma"/>
      <family val="2"/>
    </font>
    <font>
      <b/>
      <sz val="16"/>
      <name val="Garamond"/>
      <family val="1"/>
    </font>
    <font>
      <b/>
      <sz val="20"/>
      <name val="Arial Narrow"/>
      <family val="2"/>
    </font>
    <font>
      <u/>
      <sz val="12"/>
      <name val="Arial Narrow"/>
      <family val="2"/>
    </font>
    <font>
      <sz val="10"/>
      <color indexed="81"/>
      <name val="Geneva"/>
    </font>
    <font>
      <sz val="8"/>
      <color indexed="81"/>
      <name val="Tahoma"/>
      <family val="2"/>
    </font>
    <font>
      <b/>
      <sz val="11"/>
      <name val="Garamond"/>
      <family val="1"/>
    </font>
    <font>
      <sz val="11"/>
      <name val="Garamond"/>
      <family val="1"/>
    </font>
  </fonts>
  <fills count="11">
    <fill>
      <patternFill patternType="none"/>
    </fill>
    <fill>
      <patternFill patternType="gray125"/>
    </fill>
    <fill>
      <patternFill patternType="solid">
        <fgColor indexed="9"/>
        <bgColor indexed="22"/>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s>
  <borders count="6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style="double">
        <color indexed="64"/>
      </left>
      <right/>
      <top style="medium">
        <color indexed="64"/>
      </top>
      <bottom/>
      <diagonal/>
    </border>
    <border>
      <left style="double">
        <color indexed="64"/>
      </left>
      <right/>
      <top/>
      <bottom/>
      <diagonal/>
    </border>
    <border>
      <left style="medium">
        <color indexed="64"/>
      </left>
      <right style="double">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double">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double">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double">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style="double">
        <color indexed="64"/>
      </left>
      <right/>
      <top/>
      <bottom style="medium">
        <color indexed="64"/>
      </bottom>
      <diagonal/>
    </border>
    <border>
      <left style="double">
        <color indexed="64"/>
      </left>
      <right/>
      <top style="thin">
        <color indexed="64"/>
      </top>
      <bottom/>
      <diagonal/>
    </border>
  </borders>
  <cellStyleXfs count="1">
    <xf numFmtId="0" fontId="0" fillId="0" borderId="0"/>
  </cellStyleXfs>
  <cellXfs count="468">
    <xf numFmtId="0" fontId="0" fillId="0" borderId="0" xfId="0"/>
    <xf numFmtId="0" fontId="1" fillId="0" borderId="0" xfId="0" applyFont="1" applyAlignment="1" applyProtection="1">
      <alignment horizontal="center"/>
    </xf>
    <xf numFmtId="0" fontId="2" fillId="0" borderId="0" xfId="0" applyFont="1" applyAlignment="1" applyProtection="1">
      <alignment horizontal="center"/>
    </xf>
    <xf numFmtId="0" fontId="2" fillId="0" borderId="0" xfId="0" applyFont="1" applyBorder="1" applyProtection="1"/>
    <xf numFmtId="0" fontId="2" fillId="0" borderId="0" xfId="0" applyFont="1" applyProtection="1"/>
    <xf numFmtId="0" fontId="2" fillId="0" borderId="0" xfId="0" applyFont="1"/>
    <xf numFmtId="0" fontId="3" fillId="0" borderId="0" xfId="0" applyFont="1" applyAlignment="1">
      <alignment horizontal="left"/>
    </xf>
    <xf numFmtId="0" fontId="3" fillId="0" borderId="0" xfId="0" applyFont="1" applyAlignment="1">
      <alignment horizontal="center"/>
    </xf>
    <xf numFmtId="0" fontId="6" fillId="0" borderId="1" xfId="0" applyFont="1" applyFill="1" applyBorder="1" applyProtection="1"/>
    <xf numFmtId="0" fontId="6" fillId="0" borderId="2" xfId="0" applyFont="1" applyFill="1" applyBorder="1" applyProtection="1">
      <protection locked="0"/>
    </xf>
    <xf numFmtId="0" fontId="6" fillId="0" borderId="2" xfId="0" applyFont="1" applyFill="1" applyBorder="1" applyAlignment="1" applyProtection="1">
      <alignment horizontal="center"/>
      <protection locked="0"/>
    </xf>
    <xf numFmtId="0" fontId="3" fillId="0" borderId="2" xfId="0" applyFont="1" applyFill="1" applyBorder="1" applyAlignment="1" applyProtection="1">
      <alignment horizontal="center"/>
      <protection locked="0"/>
    </xf>
    <xf numFmtId="0" fontId="3" fillId="0" borderId="3" xfId="0" applyFont="1" applyFill="1" applyBorder="1" applyAlignment="1" applyProtection="1">
      <alignment horizontal="center"/>
      <protection locked="0"/>
    </xf>
    <xf numFmtId="0" fontId="3" fillId="0" borderId="0" xfId="0" applyFont="1" applyFill="1" applyBorder="1" applyProtection="1">
      <protection locked="0"/>
    </xf>
    <xf numFmtId="0" fontId="3" fillId="0" borderId="0" xfId="0" applyFont="1" applyFill="1" applyProtection="1">
      <protection locked="0"/>
    </xf>
    <xf numFmtId="0" fontId="3" fillId="0" borderId="0" xfId="0" applyFont="1"/>
    <xf numFmtId="0" fontId="6" fillId="0" borderId="4" xfId="0" applyFont="1" applyFill="1" applyBorder="1" applyProtection="1"/>
    <xf numFmtId="17" fontId="4" fillId="0" borderId="5" xfId="0" applyNumberFormat="1" applyFont="1" applyFill="1" applyBorder="1" applyProtection="1">
      <protection locked="0"/>
    </xf>
    <xf numFmtId="0" fontId="6" fillId="0" borderId="5" xfId="0" applyFont="1" applyFill="1" applyBorder="1" applyAlignment="1" applyProtection="1">
      <alignment horizontal="center"/>
      <protection locked="0"/>
    </xf>
    <xf numFmtId="0" fontId="3" fillId="0" borderId="6" xfId="0" applyFont="1" applyFill="1" applyBorder="1" applyAlignment="1" applyProtection="1">
      <alignment horizontal="center"/>
      <protection locked="0"/>
    </xf>
    <xf numFmtId="0" fontId="6" fillId="0" borderId="7" xfId="0" applyFont="1" applyFill="1" applyBorder="1" applyProtection="1"/>
    <xf numFmtId="0" fontId="4" fillId="0" borderId="0" xfId="0" applyFont="1" applyFill="1" applyBorder="1" applyAlignment="1" applyProtection="1">
      <alignment horizontal="center"/>
      <protection locked="0"/>
    </xf>
    <xf numFmtId="0" fontId="6" fillId="0" borderId="0" xfId="0" applyFont="1" applyFill="1" applyBorder="1" applyAlignment="1" applyProtection="1">
      <alignment horizontal="center"/>
      <protection locked="0"/>
    </xf>
    <xf numFmtId="0" fontId="6" fillId="2" borderId="0" xfId="0" applyFont="1" applyFill="1" applyBorder="1" applyAlignment="1" applyProtection="1">
      <alignment horizontal="center"/>
    </xf>
    <xf numFmtId="1" fontId="3" fillId="2" borderId="0" xfId="0" applyNumberFormat="1" applyFont="1" applyFill="1" applyBorder="1" applyAlignment="1" applyProtection="1">
      <alignment horizontal="left"/>
    </xf>
    <xf numFmtId="0" fontId="5" fillId="3" borderId="8" xfId="0" applyFont="1" applyFill="1" applyBorder="1" applyProtection="1">
      <protection locked="0"/>
    </xf>
    <xf numFmtId="0" fontId="5" fillId="3" borderId="2" xfId="0" applyFont="1" applyFill="1" applyBorder="1" applyAlignment="1" applyProtection="1">
      <alignment horizontal="center"/>
    </xf>
    <xf numFmtId="0" fontId="5" fillId="3" borderId="3" xfId="0" applyFont="1" applyFill="1" applyBorder="1" applyAlignment="1" applyProtection="1">
      <alignment horizontal="center"/>
    </xf>
    <xf numFmtId="0" fontId="7" fillId="0" borderId="0" xfId="0" applyFont="1" applyBorder="1" applyProtection="1"/>
    <xf numFmtId="0" fontId="7" fillId="0" borderId="0" xfId="0" applyFont="1" applyProtection="1"/>
    <xf numFmtId="0" fontId="7" fillId="0" borderId="0" xfId="0" applyFont="1"/>
    <xf numFmtId="0" fontId="7" fillId="0" borderId="0" xfId="0" applyFont="1" applyAlignment="1">
      <alignment horizontal="left"/>
    </xf>
    <xf numFmtId="0" fontId="7" fillId="0" borderId="0" xfId="0" applyFont="1" applyAlignment="1">
      <alignment horizontal="center"/>
    </xf>
    <xf numFmtId="0" fontId="3" fillId="0" borderId="7" xfId="0" applyFont="1" applyBorder="1" applyProtection="1"/>
    <xf numFmtId="0" fontId="2" fillId="0" borderId="9" xfId="0" applyFont="1" applyFill="1" applyBorder="1" applyAlignment="1" applyProtection="1">
      <alignment horizontal="center"/>
      <protection locked="0"/>
    </xf>
    <xf numFmtId="0" fontId="20" fillId="0" borderId="0" xfId="0" applyFont="1" applyAlignment="1">
      <alignment horizontal="center"/>
    </xf>
    <xf numFmtId="1" fontId="3" fillId="4" borderId="0" xfId="0" applyNumberFormat="1" applyFont="1" applyFill="1" applyBorder="1" applyAlignment="1" applyProtection="1">
      <alignment horizontal="center"/>
      <protection locked="0"/>
    </xf>
    <xf numFmtId="1" fontId="3" fillId="4" borderId="6" xfId="0" applyNumberFormat="1" applyFont="1" applyFill="1" applyBorder="1" applyAlignment="1" applyProtection="1">
      <alignment horizontal="center"/>
      <protection locked="0"/>
    </xf>
    <xf numFmtId="1" fontId="3" fillId="0" borderId="0" xfId="0" applyNumberFormat="1" applyFont="1" applyBorder="1" applyProtection="1">
      <protection locked="0"/>
    </xf>
    <xf numFmtId="1" fontId="3" fillId="0" borderId="0" xfId="0" applyNumberFormat="1" applyFont="1" applyProtection="1">
      <protection locked="0"/>
    </xf>
    <xf numFmtId="0" fontId="2" fillId="0" borderId="9" xfId="0" applyFont="1" applyFill="1" applyBorder="1" applyProtection="1">
      <protection locked="0"/>
    </xf>
    <xf numFmtId="2" fontId="3" fillId="4" borderId="0" xfId="0" applyNumberFormat="1" applyFont="1" applyFill="1" applyBorder="1" applyAlignment="1" applyProtection="1">
      <alignment horizontal="center"/>
      <protection locked="0"/>
    </xf>
    <xf numFmtId="2" fontId="3" fillId="0" borderId="0" xfId="0" applyNumberFormat="1" applyFont="1" applyBorder="1" applyAlignment="1" applyProtection="1">
      <alignment horizontal="center"/>
      <protection locked="0"/>
    </xf>
    <xf numFmtId="2" fontId="3" fillId="0" borderId="6" xfId="0" applyNumberFormat="1" applyFont="1" applyBorder="1" applyAlignment="1" applyProtection="1">
      <alignment horizontal="center"/>
      <protection locked="0"/>
    </xf>
    <xf numFmtId="2" fontId="3" fillId="0" borderId="0" xfId="0" applyNumberFormat="1" applyFont="1" applyBorder="1" applyProtection="1">
      <protection locked="0"/>
    </xf>
    <xf numFmtId="2" fontId="3" fillId="0" borderId="0" xfId="0" applyNumberFormat="1" applyFont="1" applyProtection="1">
      <protection locked="0"/>
    </xf>
    <xf numFmtId="0" fontId="3" fillId="4" borderId="0" xfId="0" applyFont="1" applyFill="1" applyBorder="1" applyAlignment="1" applyProtection="1">
      <alignment horizontal="center"/>
    </xf>
    <xf numFmtId="0" fontId="8" fillId="0" borderId="0" xfId="0" applyFont="1" applyBorder="1" applyProtection="1"/>
    <xf numFmtId="2" fontId="8" fillId="0" borderId="0" xfId="0" applyNumberFormat="1" applyFont="1" applyProtection="1">
      <protection locked="0"/>
    </xf>
    <xf numFmtId="172" fontId="5" fillId="0" borderId="0" xfId="0" applyNumberFormat="1" applyFont="1" applyBorder="1" applyProtection="1">
      <protection locked="0"/>
    </xf>
    <xf numFmtId="172" fontId="3" fillId="0" borderId="0" xfId="0" applyNumberFormat="1" applyFont="1" applyProtection="1">
      <protection locked="0"/>
    </xf>
    <xf numFmtId="0" fontId="3" fillId="0" borderId="0" xfId="0" applyFont="1" applyBorder="1" applyProtection="1"/>
    <xf numFmtId="0" fontId="3" fillId="0" borderId="0" xfId="0" applyFont="1" applyProtection="1"/>
    <xf numFmtId="0" fontId="5" fillId="0" borderId="0" xfId="0" applyFont="1" applyFill="1" applyBorder="1" applyAlignment="1" applyProtection="1">
      <alignment horizontal="center"/>
    </xf>
    <xf numFmtId="0" fontId="3" fillId="5" borderId="10" xfId="0" applyFont="1" applyFill="1" applyBorder="1" applyAlignment="1" applyProtection="1"/>
    <xf numFmtId="0" fontId="2" fillId="5" borderId="11" xfId="0" applyFont="1" applyFill="1" applyBorder="1" applyAlignment="1" applyProtection="1"/>
    <xf numFmtId="0" fontId="9" fillId="4" borderId="12" xfId="0" applyFont="1" applyFill="1" applyBorder="1" applyAlignment="1" applyProtection="1">
      <alignment horizontal="center"/>
      <protection locked="0"/>
    </xf>
    <xf numFmtId="0" fontId="3" fillId="5" borderId="0" xfId="0" applyFont="1" applyFill="1" applyBorder="1" applyAlignment="1" applyProtection="1">
      <alignment horizontal="center"/>
      <protection locked="0"/>
    </xf>
    <xf numFmtId="0" fontId="3" fillId="0" borderId="10" xfId="0" applyFont="1" applyBorder="1" applyAlignment="1" applyProtection="1"/>
    <xf numFmtId="0" fontId="2" fillId="0" borderId="13" xfId="0" applyFont="1" applyBorder="1" applyAlignment="1" applyProtection="1"/>
    <xf numFmtId="1" fontId="3" fillId="4" borderId="12" xfId="0" applyNumberFormat="1" applyFont="1" applyFill="1" applyBorder="1" applyAlignment="1" applyProtection="1">
      <alignment horizontal="center"/>
      <protection locked="0"/>
    </xf>
    <xf numFmtId="0" fontId="2" fillId="0" borderId="14" xfId="0" applyFont="1" applyBorder="1" applyAlignment="1" applyProtection="1"/>
    <xf numFmtId="3" fontId="5" fillId="3" borderId="15" xfId="0" applyNumberFormat="1" applyFont="1" applyFill="1" applyBorder="1" applyAlignment="1" applyProtection="1">
      <alignment horizontal="center"/>
    </xf>
    <xf numFmtId="0" fontId="10" fillId="3" borderId="16" xfId="0" applyFont="1" applyFill="1" applyBorder="1" applyAlignment="1" applyProtection="1"/>
    <xf numFmtId="0" fontId="5" fillId="3" borderId="17" xfId="0" applyFont="1" applyFill="1" applyBorder="1" applyAlignment="1" applyProtection="1"/>
    <xf numFmtId="0" fontId="5" fillId="3" borderId="18" xfId="0" applyFont="1" applyFill="1" applyBorder="1" applyAlignment="1" applyProtection="1"/>
    <xf numFmtId="0" fontId="5" fillId="3" borderId="19" xfId="0" applyFont="1" applyFill="1" applyBorder="1" applyAlignment="1" applyProtection="1"/>
    <xf numFmtId="0" fontId="6" fillId="6" borderId="10" xfId="0" applyFont="1" applyFill="1" applyBorder="1" applyAlignment="1" applyProtection="1"/>
    <xf numFmtId="0" fontId="2" fillId="6" borderId="14" xfId="0" applyFont="1" applyFill="1" applyBorder="1" applyAlignment="1" applyProtection="1"/>
    <xf numFmtId="0" fontId="9" fillId="6" borderId="12" xfId="0" applyFont="1" applyFill="1" applyBorder="1" applyAlignment="1" applyProtection="1">
      <alignment horizontal="center"/>
      <protection locked="0"/>
    </xf>
    <xf numFmtId="0" fontId="6" fillId="0" borderId="0" xfId="0" applyFont="1" applyFill="1" applyBorder="1" applyAlignment="1" applyProtection="1">
      <alignment horizontal="center"/>
    </xf>
    <xf numFmtId="0" fontId="3" fillId="0" borderId="20" xfId="0" applyFont="1" applyBorder="1" applyAlignment="1" applyProtection="1"/>
    <xf numFmtId="0" fontId="2" fillId="0" borderId="21" xfId="0" applyFont="1" applyBorder="1" applyAlignment="1" applyProtection="1"/>
    <xf numFmtId="3" fontId="3" fillId="4" borderId="12" xfId="0" applyNumberFormat="1" applyFont="1" applyFill="1" applyBorder="1" applyAlignment="1" applyProtection="1">
      <alignment horizontal="center"/>
      <protection locked="0"/>
    </xf>
    <xf numFmtId="3" fontId="3" fillId="4" borderId="22" xfId="0" applyNumberFormat="1" applyFont="1" applyFill="1" applyBorder="1" applyAlignment="1" applyProtection="1">
      <alignment horizontal="center"/>
      <protection locked="0"/>
    </xf>
    <xf numFmtId="173" fontId="3" fillId="0" borderId="0" xfId="0" applyNumberFormat="1" applyFont="1" applyBorder="1" applyProtection="1"/>
    <xf numFmtId="4" fontId="3" fillId="0" borderId="0" xfId="0" applyNumberFormat="1" applyFont="1" applyBorder="1" applyAlignment="1" applyProtection="1">
      <alignment horizontal="center"/>
      <protection locked="0"/>
    </xf>
    <xf numFmtId="3" fontId="3" fillId="0" borderId="12" xfId="0" applyNumberFormat="1" applyFont="1" applyFill="1" applyBorder="1" applyAlignment="1" applyProtection="1">
      <alignment horizontal="center"/>
      <protection locked="0"/>
    </xf>
    <xf numFmtId="3" fontId="3" fillId="0" borderId="22" xfId="0" applyNumberFormat="1" applyFont="1" applyFill="1" applyBorder="1" applyAlignment="1" applyProtection="1">
      <alignment horizontal="center"/>
      <protection locked="0"/>
    </xf>
    <xf numFmtId="0" fontId="3" fillId="0" borderId="10" xfId="0" applyFont="1" applyBorder="1" applyProtection="1"/>
    <xf numFmtId="1" fontId="3" fillId="0" borderId="0" xfId="0" applyNumberFormat="1" applyFont="1" applyBorder="1" applyProtection="1"/>
    <xf numFmtId="3" fontId="3" fillId="0" borderId="12" xfId="0" applyNumberFormat="1" applyFont="1" applyBorder="1" applyAlignment="1" applyProtection="1">
      <alignment horizontal="center"/>
      <protection locked="0"/>
    </xf>
    <xf numFmtId="3" fontId="3" fillId="0" borderId="22" xfId="0" applyNumberFormat="1" applyFont="1" applyBorder="1" applyAlignment="1" applyProtection="1">
      <alignment horizontal="center"/>
      <protection locked="0"/>
    </xf>
    <xf numFmtId="0" fontId="2" fillId="0" borderId="13" xfId="0" applyFont="1" applyBorder="1" applyProtection="1"/>
    <xf numFmtId="2" fontId="3" fillId="0" borderId="12" xfId="0" applyNumberFormat="1" applyFont="1" applyBorder="1" applyAlignment="1" applyProtection="1">
      <alignment horizontal="center"/>
      <protection locked="0"/>
    </xf>
    <xf numFmtId="2" fontId="3" fillId="0" borderId="22" xfId="0" applyNumberFormat="1" applyFont="1" applyBorder="1" applyAlignment="1" applyProtection="1">
      <alignment horizontal="center"/>
      <protection locked="0"/>
    </xf>
    <xf numFmtId="4" fontId="3" fillId="0" borderId="0" xfId="0" applyNumberFormat="1" applyFont="1" applyBorder="1" applyProtection="1"/>
    <xf numFmtId="0" fontId="6" fillId="0" borderId="10" xfId="0" applyFont="1" applyFill="1" applyBorder="1" applyProtection="1"/>
    <xf numFmtId="0" fontId="2" fillId="0" borderId="13" xfId="0" applyFont="1" applyFill="1" applyBorder="1" applyProtection="1"/>
    <xf numFmtId="3" fontId="6" fillId="0" borderId="12" xfId="0" applyNumberFormat="1" applyFont="1" applyFill="1" applyBorder="1" applyAlignment="1" applyProtection="1">
      <alignment horizontal="center"/>
    </xf>
    <xf numFmtId="3" fontId="6" fillId="0" borderId="22" xfId="0" applyNumberFormat="1" applyFont="1" applyFill="1" applyBorder="1" applyAlignment="1" applyProtection="1">
      <alignment horizontal="center"/>
    </xf>
    <xf numFmtId="1" fontId="6" fillId="0" borderId="0" xfId="0" applyNumberFormat="1" applyFont="1" applyFill="1" applyBorder="1" applyProtection="1"/>
    <xf numFmtId="0" fontId="6" fillId="6" borderId="23" xfId="0" applyFont="1" applyFill="1" applyBorder="1" applyProtection="1"/>
    <xf numFmtId="0" fontId="2" fillId="6" borderId="24" xfId="0" applyFont="1" applyFill="1" applyBorder="1" applyProtection="1"/>
    <xf numFmtId="0" fontId="3" fillId="0" borderId="0" xfId="0" applyFont="1" applyFill="1" applyBorder="1" applyProtection="1"/>
    <xf numFmtId="3" fontId="3" fillId="0" borderId="12" xfId="0" applyNumberFormat="1" applyFont="1" applyFill="1" applyBorder="1" applyAlignment="1" applyProtection="1">
      <alignment horizontal="center"/>
    </xf>
    <xf numFmtId="0" fontId="3" fillId="0" borderId="23" xfId="0" applyFont="1" applyBorder="1" applyProtection="1"/>
    <xf numFmtId="0" fontId="4" fillId="0" borderId="14" xfId="0" applyFont="1" applyBorder="1" applyProtection="1"/>
    <xf numFmtId="1" fontId="3" fillId="4" borderId="22" xfId="0" applyNumberFormat="1" applyFont="1" applyFill="1" applyBorder="1" applyAlignment="1" applyProtection="1">
      <alignment horizontal="center"/>
      <protection locked="0"/>
    </xf>
    <xf numFmtId="0" fontId="4" fillId="0" borderId="24" xfId="0" applyFont="1" applyFill="1" applyBorder="1" applyProtection="1">
      <protection locked="0"/>
    </xf>
    <xf numFmtId="1" fontId="3" fillId="0" borderId="25" xfId="0" applyNumberFormat="1" applyFont="1" applyFill="1" applyBorder="1" applyAlignment="1" applyProtection="1">
      <alignment horizontal="center"/>
    </xf>
    <xf numFmtId="1" fontId="3" fillId="0" borderId="22" xfId="0" applyNumberFormat="1" applyFont="1" applyFill="1" applyBorder="1" applyAlignment="1" applyProtection="1">
      <alignment horizontal="center"/>
    </xf>
    <xf numFmtId="1" fontId="3" fillId="0" borderId="0" xfId="0" applyNumberFormat="1" applyFont="1" applyFill="1" applyBorder="1" applyProtection="1"/>
    <xf numFmtId="1" fontId="3" fillId="0" borderId="0" xfId="0" applyNumberFormat="1" applyFont="1" applyFill="1" applyProtection="1"/>
    <xf numFmtId="0" fontId="3" fillId="0" borderId="26" xfId="0" applyFont="1" applyBorder="1" applyProtection="1"/>
    <xf numFmtId="0" fontId="4" fillId="0" borderId="27" xfId="0" applyFont="1" applyBorder="1" applyProtection="1"/>
    <xf numFmtId="1" fontId="3" fillId="4" borderId="28" xfId="0" applyNumberFormat="1" applyFont="1" applyFill="1" applyBorder="1" applyAlignment="1" applyProtection="1">
      <alignment horizontal="center"/>
    </xf>
    <xf numFmtId="1" fontId="3" fillId="4" borderId="29" xfId="0" applyNumberFormat="1" applyFont="1" applyFill="1" applyBorder="1" applyAlignment="1" applyProtection="1">
      <alignment horizontal="center"/>
    </xf>
    <xf numFmtId="2" fontId="3" fillId="0" borderId="0" xfId="0" applyNumberFormat="1" applyFont="1" applyBorder="1" applyProtection="1"/>
    <xf numFmtId="2" fontId="3" fillId="0" borderId="12" xfId="0" applyNumberFormat="1" applyFont="1" applyBorder="1" applyAlignment="1" applyProtection="1">
      <alignment horizontal="center"/>
    </xf>
    <xf numFmtId="2" fontId="3" fillId="0" borderId="22" xfId="0" applyNumberFormat="1" applyFont="1" applyBorder="1" applyAlignment="1" applyProtection="1">
      <alignment horizontal="center"/>
    </xf>
    <xf numFmtId="0" fontId="6" fillId="0" borderId="23" xfId="0" applyFont="1" applyFill="1" applyBorder="1" applyProtection="1"/>
    <xf numFmtId="0" fontId="4" fillId="0" borderId="14" xfId="0" applyFont="1" applyFill="1" applyBorder="1" applyProtection="1"/>
    <xf numFmtId="0" fontId="5" fillId="3" borderId="30" xfId="0" applyFont="1" applyFill="1" applyBorder="1" applyAlignment="1" applyProtection="1"/>
    <xf numFmtId="0" fontId="5" fillId="0" borderId="0" xfId="0" applyFont="1" applyFill="1" applyBorder="1" applyProtection="1"/>
    <xf numFmtId="3" fontId="5" fillId="0" borderId="0" xfId="0" applyNumberFormat="1" applyFont="1" applyBorder="1" applyProtection="1"/>
    <xf numFmtId="0" fontId="5" fillId="0" borderId="0" xfId="0" applyFont="1" applyBorder="1" applyProtection="1"/>
    <xf numFmtId="0" fontId="5" fillId="0" borderId="0" xfId="0" applyFont="1"/>
    <xf numFmtId="0" fontId="5" fillId="0" borderId="0" xfId="0" applyFont="1" applyAlignment="1">
      <alignment horizontal="left"/>
    </xf>
    <xf numFmtId="0" fontId="5" fillId="0" borderId="0" xfId="0" applyFont="1" applyAlignment="1">
      <alignment horizontal="center"/>
    </xf>
    <xf numFmtId="0" fontId="6" fillId="0" borderId="0" xfId="0" applyFont="1" applyFill="1" applyBorder="1" applyAlignment="1" applyProtection="1"/>
    <xf numFmtId="0" fontId="4" fillId="0" borderId="0" xfId="0" applyFont="1" applyFill="1" applyBorder="1" applyProtection="1"/>
    <xf numFmtId="3" fontId="6" fillId="0" borderId="0" xfId="0" applyNumberFormat="1" applyFont="1" applyFill="1" applyBorder="1" applyAlignment="1" applyProtection="1">
      <alignment horizontal="center"/>
    </xf>
    <xf numFmtId="0" fontId="6" fillId="0" borderId="0" xfId="0" applyFont="1" applyFill="1" applyBorder="1" applyProtection="1"/>
    <xf numFmtId="0" fontId="6" fillId="0" borderId="0" xfId="0" applyFont="1" applyBorder="1" applyProtection="1"/>
    <xf numFmtId="0" fontId="6" fillId="0" borderId="0" xfId="0" applyFont="1"/>
    <xf numFmtId="0" fontId="6" fillId="0" borderId="0" xfId="0" applyFont="1" applyAlignment="1">
      <alignment horizontal="left"/>
    </xf>
    <xf numFmtId="0" fontId="6" fillId="0" borderId="0" xfId="0" applyFont="1" applyAlignment="1">
      <alignment horizontal="center"/>
    </xf>
    <xf numFmtId="0" fontId="12" fillId="7" borderId="31" xfId="0" applyFont="1" applyFill="1" applyBorder="1" applyProtection="1"/>
    <xf numFmtId="1" fontId="11" fillId="0" borderId="0" xfId="0" applyNumberFormat="1" applyFont="1" applyFill="1" applyBorder="1" applyProtection="1"/>
    <xf numFmtId="0" fontId="13" fillId="0" borderId="0" xfId="0" applyFont="1"/>
    <xf numFmtId="0" fontId="2" fillId="0" borderId="0" xfId="0" applyFont="1" applyAlignment="1">
      <alignment horizontal="center"/>
    </xf>
    <xf numFmtId="0" fontId="2" fillId="0" borderId="0" xfId="0" applyFont="1" applyBorder="1"/>
    <xf numFmtId="3" fontId="2" fillId="0" borderId="0" xfId="0" applyNumberFormat="1" applyFont="1" applyAlignment="1">
      <alignment horizontal="center"/>
    </xf>
    <xf numFmtId="0" fontId="20" fillId="0" borderId="0" xfId="0" applyFont="1"/>
    <xf numFmtId="0" fontId="21" fillId="0" borderId="0" xfId="0" applyFont="1"/>
    <xf numFmtId="0" fontId="21" fillId="0" borderId="0" xfId="0" applyFont="1" applyAlignment="1">
      <alignment horizontal="center"/>
    </xf>
    <xf numFmtId="1" fontId="21" fillId="0" borderId="0" xfId="0" applyNumberFormat="1" applyFont="1" applyAlignment="1">
      <alignment horizontal="center"/>
    </xf>
    <xf numFmtId="0" fontId="20" fillId="0" borderId="32" xfId="0" applyFont="1" applyBorder="1" applyAlignment="1">
      <alignment horizontal="center"/>
    </xf>
    <xf numFmtId="0" fontId="21" fillId="0" borderId="32" xfId="0" applyFont="1" applyBorder="1"/>
    <xf numFmtId="0" fontId="21" fillId="0" borderId="32" xfId="0" applyFont="1" applyBorder="1" applyAlignment="1">
      <alignment horizontal="center"/>
    </xf>
    <xf numFmtId="0" fontId="22" fillId="0" borderId="0" xfId="0" applyFont="1"/>
    <xf numFmtId="0" fontId="23" fillId="0" borderId="0" xfId="0" applyFont="1"/>
    <xf numFmtId="0" fontId="22" fillId="0" borderId="0" xfId="0" applyFont="1" applyAlignment="1">
      <alignment horizontal="center"/>
    </xf>
    <xf numFmtId="3" fontId="2" fillId="0" borderId="0" xfId="0" applyNumberFormat="1" applyFont="1"/>
    <xf numFmtId="0" fontId="21" fillId="0" borderId="12" xfId="0" applyFont="1" applyBorder="1" applyAlignment="1">
      <alignment horizontal="center"/>
    </xf>
    <xf numFmtId="0" fontId="21" fillId="0" borderId="0" xfId="0" applyFont="1" applyBorder="1"/>
    <xf numFmtId="49" fontId="21" fillId="0" borderId="0" xfId="0" applyNumberFormat="1" applyFont="1" applyAlignment="1">
      <alignment horizontal="center"/>
    </xf>
    <xf numFmtId="0" fontId="21" fillId="0" borderId="0" xfId="0" applyFont="1" applyAlignment="1">
      <alignment horizontal="left"/>
    </xf>
    <xf numFmtId="0" fontId="20" fillId="0" borderId="32" xfId="0" applyFont="1" applyBorder="1" applyAlignment="1">
      <alignment horizontal="right"/>
    </xf>
    <xf numFmtId="0" fontId="20" fillId="0" borderId="0" xfId="0" applyFont="1" applyBorder="1" applyAlignment="1">
      <alignment horizontal="right"/>
    </xf>
    <xf numFmtId="2" fontId="21" fillId="0" borderId="0" xfId="0" applyNumberFormat="1" applyFont="1"/>
    <xf numFmtId="1" fontId="21" fillId="0" borderId="11" xfId="0" applyNumberFormat="1" applyFont="1" applyBorder="1"/>
    <xf numFmtId="0" fontId="24" fillId="0" borderId="0" xfId="0" applyFont="1"/>
    <xf numFmtId="0" fontId="21" fillId="8" borderId="33" xfId="0" applyFont="1" applyFill="1" applyBorder="1" applyAlignment="1">
      <alignment horizontal="center"/>
    </xf>
    <xf numFmtId="0" fontId="20" fillId="0" borderId="26" xfId="0" applyFont="1" applyBorder="1" applyAlignment="1">
      <alignment horizontal="center"/>
    </xf>
    <xf numFmtId="0" fontId="21" fillId="0" borderId="34" xfId="0" applyFont="1" applyBorder="1"/>
    <xf numFmtId="0" fontId="21" fillId="0" borderId="15" xfId="0" applyFont="1" applyBorder="1" applyAlignment="1">
      <alignment horizontal="center"/>
    </xf>
    <xf numFmtId="1" fontId="21" fillId="8" borderId="33" xfId="0" applyNumberFormat="1" applyFont="1" applyFill="1" applyBorder="1" applyAlignment="1">
      <alignment horizontal="center"/>
    </xf>
    <xf numFmtId="0" fontId="21" fillId="0" borderId="35" xfId="0" applyFont="1" applyBorder="1" applyAlignment="1">
      <alignment horizontal="center"/>
    </xf>
    <xf numFmtId="0" fontId="22" fillId="0" borderId="0" xfId="0" applyFont="1" applyBorder="1"/>
    <xf numFmtId="3" fontId="22" fillId="0" borderId="0" xfId="0" applyNumberFormat="1" applyFont="1" applyBorder="1"/>
    <xf numFmtId="1" fontId="21" fillId="0" borderId="32" xfId="0" applyNumberFormat="1" applyFont="1" applyBorder="1" applyAlignment="1">
      <alignment horizontal="center"/>
    </xf>
    <xf numFmtId="1" fontId="25" fillId="0" borderId="0" xfId="0" applyNumberFormat="1" applyFont="1" applyFill="1" applyBorder="1" applyProtection="1"/>
    <xf numFmtId="0" fontId="20" fillId="0" borderId="0" xfId="0" applyFont="1" applyFill="1" applyBorder="1" applyAlignment="1">
      <alignment horizontal="center"/>
    </xf>
    <xf numFmtId="0" fontId="20" fillId="0" borderId="0" xfId="0" applyFont="1" applyFill="1" applyBorder="1" applyAlignment="1">
      <alignment horizontal="left"/>
    </xf>
    <xf numFmtId="0" fontId="21" fillId="0" borderId="32" xfId="0" applyFont="1" applyBorder="1" applyAlignment="1">
      <alignment horizontal="left"/>
    </xf>
    <xf numFmtId="0" fontId="21" fillId="6" borderId="11" xfId="0" applyFont="1" applyFill="1" applyBorder="1" applyAlignment="1">
      <alignment horizontal="center"/>
    </xf>
    <xf numFmtId="0" fontId="20" fillId="0" borderId="7" xfId="0" applyFont="1" applyBorder="1" applyAlignment="1">
      <alignment horizontal="center"/>
    </xf>
    <xf numFmtId="0" fontId="20" fillId="0" borderId="0" xfId="0" applyFont="1" applyBorder="1" applyAlignment="1">
      <alignment horizontal="center"/>
    </xf>
    <xf numFmtId="49" fontId="21" fillId="6" borderId="11" xfId="0" applyNumberFormat="1" applyFont="1" applyFill="1" applyBorder="1" applyAlignment="1">
      <alignment horizontal="center"/>
    </xf>
    <xf numFmtId="0" fontId="20" fillId="0" borderId="29" xfId="0" applyFont="1" applyBorder="1" applyAlignment="1">
      <alignment horizontal="right"/>
    </xf>
    <xf numFmtId="0" fontId="20" fillId="0" borderId="36" xfId="0" applyFont="1" applyBorder="1" applyAlignment="1">
      <alignment horizontal="center"/>
    </xf>
    <xf numFmtId="49" fontId="21" fillId="0" borderId="32" xfId="0" applyNumberFormat="1" applyFont="1" applyBorder="1" applyAlignment="1">
      <alignment horizontal="left"/>
    </xf>
    <xf numFmtId="0" fontId="20" fillId="0" borderId="37" xfId="0" applyFont="1" applyBorder="1" applyAlignment="1">
      <alignment horizontal="center"/>
    </xf>
    <xf numFmtId="0" fontId="20" fillId="0" borderId="21" xfId="0" applyFont="1" applyBorder="1" applyAlignment="1">
      <alignment horizontal="center"/>
    </xf>
    <xf numFmtId="1" fontId="21" fillId="0" borderId="12" xfId="0" applyNumberFormat="1" applyFont="1" applyBorder="1" applyAlignment="1">
      <alignment horizontal="center"/>
    </xf>
    <xf numFmtId="0" fontId="21" fillId="0" borderId="22" xfId="0" applyFont="1" applyBorder="1"/>
    <xf numFmtId="1" fontId="21" fillId="0" borderId="15" xfId="0" applyNumberFormat="1" applyFont="1" applyBorder="1" applyAlignment="1">
      <alignment horizontal="center"/>
    </xf>
    <xf numFmtId="0" fontId="21" fillId="0" borderId="38" xfId="0" applyFont="1" applyBorder="1"/>
    <xf numFmtId="1" fontId="21" fillId="6" borderId="11" xfId="0" applyNumberFormat="1" applyFont="1" applyFill="1" applyBorder="1" applyAlignment="1">
      <alignment horizontal="center"/>
    </xf>
    <xf numFmtId="0" fontId="27" fillId="6" borderId="11" xfId="0" applyFont="1" applyFill="1" applyBorder="1"/>
    <xf numFmtId="0" fontId="21" fillId="0" borderId="34" xfId="0" applyFont="1" applyBorder="1" applyAlignment="1">
      <alignment horizontal="left"/>
    </xf>
    <xf numFmtId="0" fontId="21" fillId="4" borderId="13" xfId="0" applyFont="1" applyFill="1" applyBorder="1"/>
    <xf numFmtId="0" fontId="21" fillId="4" borderId="39" xfId="0" applyFont="1" applyFill="1" applyBorder="1"/>
    <xf numFmtId="0" fontId="21" fillId="0" borderId="13" xfId="0" applyFont="1" applyFill="1" applyBorder="1"/>
    <xf numFmtId="0" fontId="23" fillId="0" borderId="12" xfId="0" applyFont="1" applyBorder="1"/>
    <xf numFmtId="1" fontId="21" fillId="0" borderId="0" xfId="0" applyNumberFormat="1" applyFont="1" applyBorder="1" applyAlignment="1">
      <alignment horizontal="center"/>
    </xf>
    <xf numFmtId="3" fontId="11" fillId="0" borderId="40" xfId="0" applyNumberFormat="1" applyFont="1" applyFill="1" applyBorder="1" applyAlignment="1" applyProtection="1">
      <alignment horizontal="center"/>
    </xf>
    <xf numFmtId="3" fontId="11" fillId="8" borderId="41" xfId="0" applyNumberFormat="1" applyFont="1" applyFill="1" applyBorder="1" applyAlignment="1" applyProtection="1">
      <alignment horizontal="center"/>
    </xf>
    <xf numFmtId="1" fontId="9" fillId="6" borderId="12" xfId="0" applyNumberFormat="1" applyFont="1" applyFill="1" applyBorder="1" applyAlignment="1" applyProtection="1">
      <alignment horizontal="center"/>
      <protection locked="0"/>
    </xf>
    <xf numFmtId="3" fontId="11" fillId="0" borderId="0" xfId="0" applyNumberFormat="1" applyFont="1" applyFill="1" applyBorder="1" applyAlignment="1" applyProtection="1">
      <alignment horizontal="center"/>
    </xf>
    <xf numFmtId="0" fontId="21" fillId="4" borderId="42" xfId="0" applyFont="1" applyFill="1" applyBorder="1"/>
    <xf numFmtId="3" fontId="6" fillId="4" borderId="12" xfId="0" applyNumberFormat="1" applyFont="1" applyFill="1" applyBorder="1" applyAlignment="1">
      <alignment horizontal="center"/>
    </xf>
    <xf numFmtId="0" fontId="10" fillId="0" borderId="0" xfId="0" applyFont="1"/>
    <xf numFmtId="175" fontId="26" fillId="3" borderId="12" xfId="0" applyNumberFormat="1" applyFont="1" applyFill="1" applyBorder="1" applyAlignment="1" applyProtection="1">
      <alignment horizontal="center"/>
    </xf>
    <xf numFmtId="0" fontId="31" fillId="0" borderId="0" xfId="0" applyFont="1"/>
    <xf numFmtId="0" fontId="32" fillId="0" borderId="0" xfId="0" applyFont="1" applyBorder="1"/>
    <xf numFmtId="0" fontId="23" fillId="0" borderId="0" xfId="0" applyFont="1" applyBorder="1"/>
    <xf numFmtId="0" fontId="21" fillId="6" borderId="43" xfId="0" applyFont="1" applyFill="1" applyBorder="1"/>
    <xf numFmtId="1" fontId="21" fillId="0" borderId="35" xfId="0" applyNumberFormat="1" applyFont="1" applyBorder="1" applyAlignment="1">
      <alignment horizontal="center"/>
    </xf>
    <xf numFmtId="0" fontId="21" fillId="0" borderId="36" xfId="0" applyFont="1" applyBorder="1"/>
    <xf numFmtId="0" fontId="21" fillId="0" borderId="44" xfId="0" applyFont="1" applyBorder="1" applyAlignment="1">
      <alignment horizontal="left"/>
    </xf>
    <xf numFmtId="0" fontId="21" fillId="4" borderId="45" xfId="0" applyFont="1" applyFill="1" applyBorder="1"/>
    <xf numFmtId="0" fontId="21" fillId="0" borderId="46" xfId="0" applyFont="1" applyBorder="1"/>
    <xf numFmtId="0" fontId="27" fillId="6" borderId="23" xfId="0" applyFont="1" applyFill="1" applyBorder="1"/>
    <xf numFmtId="0" fontId="4" fillId="0" borderId="11" xfId="0" applyFont="1" applyBorder="1" applyProtection="1"/>
    <xf numFmtId="0" fontId="4" fillId="0" borderId="13" xfId="0" applyFont="1" applyBorder="1" applyProtection="1"/>
    <xf numFmtId="0" fontId="4" fillId="0" borderId="13" xfId="0" applyFont="1" applyFill="1" applyBorder="1" applyProtection="1"/>
    <xf numFmtId="0" fontId="4" fillId="6" borderId="11" xfId="0" applyFont="1" applyFill="1" applyBorder="1" applyProtection="1"/>
    <xf numFmtId="0" fontId="6" fillId="6" borderId="11" xfId="0" applyFont="1" applyFill="1" applyBorder="1" applyAlignment="1" applyProtection="1">
      <alignment horizontal="center"/>
    </xf>
    <xf numFmtId="4" fontId="3" fillId="0" borderId="12" xfId="0" applyNumberFormat="1" applyFont="1" applyBorder="1" applyAlignment="1" applyProtection="1">
      <alignment horizontal="center"/>
      <protection locked="0"/>
    </xf>
    <xf numFmtId="3" fontId="3" fillId="4" borderId="43" xfId="0" applyNumberFormat="1" applyFont="1" applyFill="1" applyBorder="1" applyAlignment="1" applyProtection="1">
      <alignment horizontal="center"/>
      <protection locked="0"/>
    </xf>
    <xf numFmtId="4" fontId="3" fillId="0" borderId="43" xfId="0" applyNumberFormat="1" applyFont="1" applyBorder="1" applyAlignment="1" applyProtection="1">
      <alignment horizontal="center"/>
      <protection locked="0"/>
    </xf>
    <xf numFmtId="2" fontId="3" fillId="0" borderId="43" xfId="0" applyNumberFormat="1" applyFont="1" applyBorder="1" applyAlignment="1" applyProtection="1">
      <alignment horizontal="center"/>
    </xf>
    <xf numFmtId="1" fontId="3" fillId="0" borderId="12" xfId="0" applyNumberFormat="1" applyFont="1" applyFill="1" applyBorder="1" applyAlignment="1" applyProtection="1">
      <alignment horizontal="center"/>
    </xf>
    <xf numFmtId="0" fontId="3" fillId="6" borderId="43" xfId="0" applyFont="1" applyFill="1" applyBorder="1" applyProtection="1"/>
    <xf numFmtId="1" fontId="6" fillId="6" borderId="13" xfId="0" applyNumberFormat="1" applyFont="1" applyFill="1" applyBorder="1" applyAlignment="1" applyProtection="1">
      <alignment horizontal="center"/>
    </xf>
    <xf numFmtId="1" fontId="3" fillId="0" borderId="0" xfId="0" applyNumberFormat="1" applyFont="1" applyFill="1" applyBorder="1" applyAlignment="1" applyProtection="1">
      <alignment horizontal="center"/>
    </xf>
    <xf numFmtId="1" fontId="3" fillId="2" borderId="47" xfId="0" applyNumberFormat="1" applyFont="1" applyFill="1" applyBorder="1" applyAlignment="1" applyProtection="1">
      <alignment horizontal="center"/>
    </xf>
    <xf numFmtId="0" fontId="9" fillId="4" borderId="22" xfId="0" applyFont="1" applyFill="1" applyBorder="1" applyAlignment="1" applyProtection="1">
      <alignment horizontal="center"/>
      <protection locked="0"/>
    </xf>
    <xf numFmtId="0" fontId="6" fillId="0" borderId="7" xfId="0" applyFont="1" applyFill="1" applyBorder="1" applyAlignment="1" applyProtection="1"/>
    <xf numFmtId="3" fontId="6" fillId="0" borderId="6" xfId="0" applyNumberFormat="1" applyFont="1" applyFill="1" applyBorder="1" applyAlignment="1" applyProtection="1">
      <alignment horizontal="center"/>
    </xf>
    <xf numFmtId="0" fontId="6" fillId="9" borderId="34" xfId="0" applyFont="1" applyFill="1" applyBorder="1" applyAlignment="1" applyProtection="1"/>
    <xf numFmtId="0" fontId="11" fillId="7" borderId="7" xfId="0" applyFont="1" applyFill="1" applyBorder="1" applyProtection="1"/>
    <xf numFmtId="3" fontId="11" fillId="0" borderId="48" xfId="0" applyNumberFormat="1" applyFont="1" applyFill="1" applyBorder="1" applyAlignment="1" applyProtection="1">
      <alignment horizontal="center"/>
    </xf>
    <xf numFmtId="0" fontId="2" fillId="0" borderId="5" xfId="0" applyFont="1" applyFill="1" applyBorder="1" applyProtection="1">
      <protection locked="0"/>
    </xf>
    <xf numFmtId="0" fontId="3" fillId="4" borderId="5" xfId="0" applyFont="1" applyFill="1" applyBorder="1" applyAlignment="1" applyProtection="1">
      <alignment horizontal="center"/>
    </xf>
    <xf numFmtId="0" fontId="3" fillId="0" borderId="5" xfId="0" applyFont="1" applyBorder="1" applyAlignment="1" applyProtection="1">
      <alignment horizontal="center"/>
    </xf>
    <xf numFmtId="0" fontId="3" fillId="0" borderId="49" xfId="0" applyFont="1" applyBorder="1" applyAlignment="1" applyProtection="1">
      <alignment horizontal="center"/>
    </xf>
    <xf numFmtId="0" fontId="3" fillId="0" borderId="50" xfId="0" applyFont="1" applyBorder="1" applyProtection="1"/>
    <xf numFmtId="0" fontId="23" fillId="0" borderId="1" xfId="0" applyFont="1" applyBorder="1"/>
    <xf numFmtId="0" fontId="22" fillId="0" borderId="2" xfId="0" applyFont="1" applyBorder="1" applyAlignment="1">
      <alignment horizontal="center"/>
    </xf>
    <xf numFmtId="0" fontId="23" fillId="0" borderId="3" xfId="0" applyFont="1" applyBorder="1"/>
    <xf numFmtId="0" fontId="22" fillId="0" borderId="26" xfId="0" applyFont="1" applyBorder="1"/>
    <xf numFmtId="0" fontId="22" fillId="0" borderId="51" xfId="0" applyFont="1" applyBorder="1" applyAlignment="1">
      <alignment horizontal="center"/>
    </xf>
    <xf numFmtId="0" fontId="23" fillId="0" borderId="34" xfId="0" applyFont="1" applyBorder="1"/>
    <xf numFmtId="0" fontId="23" fillId="0" borderId="22" xfId="0" applyFont="1" applyBorder="1"/>
    <xf numFmtId="0" fontId="23" fillId="0" borderId="52" xfId="0" applyFont="1" applyBorder="1"/>
    <xf numFmtId="0" fontId="23" fillId="0" borderId="15" xfId="0" applyFont="1" applyBorder="1"/>
    <xf numFmtId="0" fontId="23" fillId="0" borderId="53" xfId="0" applyFont="1" applyBorder="1"/>
    <xf numFmtId="0" fontId="22" fillId="0" borderId="28" xfId="0" applyFont="1" applyBorder="1" applyAlignment="1">
      <alignment horizontal="center"/>
    </xf>
    <xf numFmtId="3" fontId="3" fillId="0" borderId="22" xfId="0" applyNumberFormat="1" applyFont="1" applyFill="1" applyBorder="1" applyAlignment="1" applyProtection="1">
      <alignment horizontal="center"/>
    </xf>
    <xf numFmtId="0" fontId="3" fillId="0" borderId="23" xfId="0" applyFont="1" applyFill="1" applyBorder="1" applyProtection="1"/>
    <xf numFmtId="3" fontId="3" fillId="0" borderId="0" xfId="0" applyNumberFormat="1" applyFont="1" applyFill="1" applyBorder="1" applyProtection="1"/>
    <xf numFmtId="0" fontId="2" fillId="0" borderId="24" xfId="0" applyFont="1" applyFill="1" applyBorder="1" applyProtection="1"/>
    <xf numFmtId="3" fontId="3" fillId="0" borderId="43" xfId="0" applyNumberFormat="1" applyFont="1" applyFill="1" applyBorder="1" applyAlignment="1" applyProtection="1">
      <alignment horizontal="center"/>
    </xf>
    <xf numFmtId="0" fontId="21" fillId="4" borderId="34" xfId="0" applyFont="1" applyFill="1" applyBorder="1"/>
    <xf numFmtId="0" fontId="21" fillId="4" borderId="34" xfId="0" applyFont="1" applyFill="1" applyBorder="1" applyAlignment="1">
      <alignment horizontal="left"/>
    </xf>
    <xf numFmtId="0" fontId="21" fillId="4" borderId="54" xfId="0" applyFont="1" applyFill="1" applyBorder="1" applyAlignment="1">
      <alignment horizontal="left"/>
    </xf>
    <xf numFmtId="0" fontId="21" fillId="4" borderId="12" xfId="0" applyFont="1" applyFill="1" applyBorder="1" applyAlignment="1">
      <alignment horizontal="center"/>
    </xf>
    <xf numFmtId="1" fontId="21" fillId="4" borderId="12" xfId="0" applyNumberFormat="1" applyFont="1" applyFill="1" applyBorder="1" applyAlignment="1">
      <alignment horizontal="center"/>
    </xf>
    <xf numFmtId="2" fontId="21" fillId="4" borderId="0" xfId="0" applyNumberFormat="1" applyFont="1" applyFill="1"/>
    <xf numFmtId="0" fontId="21" fillId="4" borderId="22" xfId="0" applyFont="1" applyFill="1" applyBorder="1"/>
    <xf numFmtId="0" fontId="21" fillId="4" borderId="17" xfId="0" applyFont="1" applyFill="1" applyBorder="1" applyAlignment="1">
      <alignment horizontal="center"/>
    </xf>
    <xf numFmtId="1" fontId="21" fillId="4" borderId="17" xfId="0" applyNumberFormat="1" applyFont="1" applyFill="1" applyBorder="1" applyAlignment="1">
      <alignment horizontal="center"/>
    </xf>
    <xf numFmtId="2" fontId="21" fillId="4" borderId="2" xfId="0" applyNumberFormat="1" applyFont="1" applyFill="1" applyBorder="1"/>
    <xf numFmtId="0" fontId="21" fillId="4" borderId="19" xfId="0" applyFont="1" applyFill="1" applyBorder="1"/>
    <xf numFmtId="0" fontId="21" fillId="4" borderId="54" xfId="0" applyFont="1" applyFill="1" applyBorder="1"/>
    <xf numFmtId="0" fontId="21" fillId="4" borderId="52" xfId="0" applyFont="1" applyFill="1" applyBorder="1" applyAlignment="1">
      <alignment horizontal="left"/>
    </xf>
    <xf numFmtId="49" fontId="21" fillId="0" borderId="0" xfId="0" applyNumberFormat="1" applyFont="1" applyBorder="1" applyAlignment="1">
      <alignment horizontal="left"/>
    </xf>
    <xf numFmtId="0" fontId="21" fillId="0" borderId="11" xfId="0" applyFont="1" applyBorder="1" applyAlignment="1">
      <alignment horizontal="left"/>
    </xf>
    <xf numFmtId="0" fontId="22" fillId="0" borderId="32" xfId="0" applyFont="1" applyBorder="1" applyAlignment="1">
      <alignment horizontal="center"/>
    </xf>
    <xf numFmtId="3" fontId="3" fillId="4" borderId="11" xfId="0" applyNumberFormat="1" applyFont="1" applyFill="1" applyBorder="1" applyAlignment="1" applyProtection="1">
      <alignment horizontal="center"/>
      <protection locked="0"/>
    </xf>
    <xf numFmtId="0" fontId="6" fillId="8" borderId="55" xfId="0" applyFont="1" applyFill="1" applyBorder="1"/>
    <xf numFmtId="0" fontId="25" fillId="8" borderId="56" xfId="0" applyFont="1" applyFill="1" applyBorder="1" applyProtection="1"/>
    <xf numFmtId="0" fontId="3" fillId="8" borderId="0" xfId="0" applyFont="1" applyFill="1" applyBorder="1"/>
    <xf numFmtId="3" fontId="6" fillId="8" borderId="35" xfId="0" applyNumberFormat="1" applyFont="1" applyFill="1" applyBorder="1" applyAlignment="1">
      <alignment horizontal="center"/>
    </xf>
    <xf numFmtId="3" fontId="26" fillId="8" borderId="41" xfId="0" applyNumberFormat="1" applyFont="1" applyFill="1" applyBorder="1" applyAlignment="1" applyProtection="1">
      <alignment horizontal="center"/>
    </xf>
    <xf numFmtId="3" fontId="26" fillId="8" borderId="57" xfId="0" applyNumberFormat="1" applyFont="1" applyFill="1" applyBorder="1" applyAlignment="1" applyProtection="1">
      <alignment horizontal="center"/>
    </xf>
    <xf numFmtId="0" fontId="6" fillId="3" borderId="58" xfId="0" applyFont="1" applyFill="1" applyBorder="1"/>
    <xf numFmtId="0" fontId="6" fillId="3" borderId="59" xfId="0" applyFont="1" applyFill="1" applyBorder="1"/>
    <xf numFmtId="0" fontId="3" fillId="10" borderId="15" xfId="0" applyFont="1" applyFill="1" applyBorder="1"/>
    <xf numFmtId="3" fontId="6" fillId="10" borderId="15" xfId="0" applyNumberFormat="1" applyFont="1" applyFill="1" applyBorder="1" applyAlignment="1">
      <alignment horizontal="center"/>
    </xf>
    <xf numFmtId="3" fontId="6" fillId="10" borderId="38" xfId="0" applyNumberFormat="1" applyFont="1" applyFill="1" applyBorder="1" applyAlignment="1">
      <alignment horizontal="center"/>
    </xf>
    <xf numFmtId="0" fontId="3" fillId="0" borderId="0" xfId="0" applyFont="1" applyBorder="1"/>
    <xf numFmtId="49" fontId="6" fillId="0" borderId="0" xfId="0" applyNumberFormat="1" applyFont="1" applyAlignment="1" applyProtection="1">
      <alignment horizontal="center"/>
    </xf>
    <xf numFmtId="0" fontId="27" fillId="0" borderId="0" xfId="0" applyFont="1"/>
    <xf numFmtId="0" fontId="6" fillId="3" borderId="1" xfId="0" applyFont="1" applyFill="1" applyBorder="1" applyAlignment="1">
      <alignment horizontal="left"/>
    </xf>
    <xf numFmtId="0" fontId="6" fillId="3" borderId="60" xfId="0" applyFont="1" applyFill="1" applyBorder="1" applyAlignment="1" applyProtection="1"/>
    <xf numFmtId="0" fontId="6" fillId="3" borderId="61" xfId="0" applyFont="1" applyFill="1" applyBorder="1" applyAlignment="1" applyProtection="1"/>
    <xf numFmtId="0" fontId="26" fillId="7" borderId="4" xfId="0" applyFont="1" applyFill="1" applyBorder="1" applyProtection="1"/>
    <xf numFmtId="0" fontId="25" fillId="7" borderId="31" xfId="0" applyFont="1" applyFill="1" applyBorder="1" applyProtection="1"/>
    <xf numFmtId="3" fontId="26" fillId="7" borderId="40" xfId="0" applyNumberFormat="1" applyFont="1" applyFill="1" applyBorder="1" applyAlignment="1" applyProtection="1">
      <alignment horizontal="center"/>
    </xf>
    <xf numFmtId="3" fontId="26" fillId="7" borderId="48" xfId="0" applyNumberFormat="1" applyFont="1" applyFill="1" applyBorder="1" applyAlignment="1" applyProtection="1">
      <alignment horizontal="center"/>
    </xf>
    <xf numFmtId="0" fontId="12" fillId="7" borderId="56" xfId="0" applyFont="1" applyFill="1" applyBorder="1" applyProtection="1"/>
    <xf numFmtId="3" fontId="11" fillId="8" borderId="0" xfId="0" applyNumberFormat="1" applyFont="1" applyFill="1" applyBorder="1" applyAlignment="1" applyProtection="1">
      <alignment horizontal="center"/>
    </xf>
    <xf numFmtId="3" fontId="11" fillId="0" borderId="62" xfId="0" applyNumberFormat="1" applyFont="1" applyFill="1" applyBorder="1" applyAlignment="1" applyProtection="1">
      <alignment horizontal="center"/>
    </xf>
    <xf numFmtId="3" fontId="11" fillId="0" borderId="41" xfId="0" applyNumberFormat="1" applyFont="1" applyFill="1" applyBorder="1" applyAlignment="1" applyProtection="1">
      <alignment horizontal="center"/>
    </xf>
    <xf numFmtId="3" fontId="11" fillId="0" borderId="57" xfId="0" applyNumberFormat="1" applyFont="1" applyFill="1" applyBorder="1" applyAlignment="1" applyProtection="1">
      <alignment horizontal="center"/>
    </xf>
    <xf numFmtId="0" fontId="6" fillId="3" borderId="0" xfId="0" applyFont="1" applyFill="1" applyBorder="1"/>
    <xf numFmtId="0" fontId="3" fillId="10" borderId="0" xfId="0" applyFont="1" applyFill="1" applyBorder="1"/>
    <xf numFmtId="3" fontId="6" fillId="10" borderId="0" xfId="0" applyNumberFormat="1" applyFont="1" applyFill="1" applyBorder="1" applyAlignment="1">
      <alignment horizontal="center"/>
    </xf>
    <xf numFmtId="0" fontId="6" fillId="0" borderId="0" xfId="0" applyFont="1" applyFill="1"/>
    <xf numFmtId="0" fontId="6" fillId="0" borderId="0" xfId="0" applyFont="1" applyFill="1" applyAlignment="1">
      <alignment horizontal="left"/>
    </xf>
    <xf numFmtId="0" fontId="6" fillId="0" borderId="0" xfId="0" applyFont="1" applyFill="1" applyAlignment="1">
      <alignment horizontal="center"/>
    </xf>
    <xf numFmtId="0" fontId="2" fillId="0" borderId="11" xfId="0" applyFont="1" applyFill="1" applyBorder="1" applyProtection="1"/>
    <xf numFmtId="3" fontId="6" fillId="0" borderId="13" xfId="0" applyNumberFormat="1" applyFont="1" applyFill="1" applyBorder="1" applyAlignment="1" applyProtection="1">
      <alignment horizontal="center"/>
    </xf>
    <xf numFmtId="3" fontId="6" fillId="0" borderId="11" xfId="0" applyNumberFormat="1" applyFont="1" applyFill="1" applyBorder="1" applyAlignment="1" applyProtection="1">
      <alignment horizontal="center"/>
    </xf>
    <xf numFmtId="0" fontId="35" fillId="0" borderId="1" xfId="0" applyFont="1" applyFill="1" applyBorder="1" applyProtection="1"/>
    <xf numFmtId="0" fontId="35" fillId="0" borderId="2" xfId="0" applyFont="1" applyFill="1" applyBorder="1" applyProtection="1">
      <protection locked="0"/>
    </xf>
    <xf numFmtId="0" fontId="35" fillId="0" borderId="2" xfId="0" applyFont="1" applyFill="1" applyBorder="1" applyAlignment="1" applyProtection="1">
      <alignment horizontal="center"/>
      <protection locked="0"/>
    </xf>
    <xf numFmtId="0" fontId="36" fillId="0" borderId="2" xfId="0" applyFont="1" applyFill="1" applyBorder="1" applyAlignment="1" applyProtection="1">
      <alignment horizontal="center"/>
      <protection locked="0"/>
    </xf>
    <xf numFmtId="0" fontId="36" fillId="0" borderId="3" xfId="0" applyFont="1" applyFill="1" applyBorder="1" applyAlignment="1" applyProtection="1">
      <alignment horizontal="center"/>
      <protection locked="0"/>
    </xf>
    <xf numFmtId="0" fontId="36" fillId="0" borderId="0" xfId="0" applyFont="1" applyFill="1" applyBorder="1" applyProtection="1">
      <protection locked="0"/>
    </xf>
    <xf numFmtId="0" fontId="36" fillId="0" borderId="0" xfId="0" applyFont="1" applyFill="1" applyProtection="1">
      <protection locked="0"/>
    </xf>
    <xf numFmtId="0" fontId="36" fillId="0" borderId="0" xfId="0" applyFont="1"/>
    <xf numFmtId="0" fontId="36" fillId="0" borderId="0" xfId="0" applyFont="1" applyAlignment="1">
      <alignment horizontal="left"/>
    </xf>
    <xf numFmtId="0" fontId="36" fillId="0" borderId="0" xfId="0" applyFont="1" applyAlignment="1">
      <alignment horizontal="center"/>
    </xf>
    <xf numFmtId="0" fontId="35" fillId="0" borderId="4" xfId="0" applyFont="1" applyFill="1" applyBorder="1" applyProtection="1"/>
    <xf numFmtId="17" fontId="36" fillId="0" borderId="5" xfId="0" applyNumberFormat="1" applyFont="1" applyFill="1" applyBorder="1" applyProtection="1">
      <protection locked="0"/>
    </xf>
    <xf numFmtId="0" fontId="35" fillId="0" borderId="5" xfId="0" applyFont="1" applyFill="1" applyBorder="1" applyAlignment="1" applyProtection="1">
      <alignment horizontal="center"/>
      <protection locked="0"/>
    </xf>
    <xf numFmtId="0" fontId="36" fillId="0" borderId="6" xfId="0" applyFont="1" applyFill="1" applyBorder="1" applyAlignment="1" applyProtection="1">
      <alignment horizontal="center"/>
      <protection locked="0"/>
    </xf>
    <xf numFmtId="0" fontId="35" fillId="3" borderId="1" xfId="0" applyFont="1" applyFill="1" applyBorder="1" applyAlignment="1">
      <alignment horizontal="left"/>
    </xf>
    <xf numFmtId="0" fontId="35" fillId="3" borderId="8" xfId="0" applyFont="1" applyFill="1" applyBorder="1" applyProtection="1">
      <protection locked="0"/>
    </xf>
    <xf numFmtId="0" fontId="35" fillId="3" borderId="2" xfId="0" applyFont="1" applyFill="1" applyBorder="1" applyAlignment="1" applyProtection="1">
      <alignment horizontal="center"/>
    </xf>
    <xf numFmtId="0" fontId="35" fillId="3" borderId="3" xfId="0" applyFont="1" applyFill="1" applyBorder="1" applyAlignment="1" applyProtection="1">
      <alignment horizontal="center"/>
    </xf>
    <xf numFmtId="0" fontId="36" fillId="0" borderId="0" xfId="0" applyFont="1" applyBorder="1" applyProtection="1"/>
    <xf numFmtId="0" fontId="36" fillId="0" borderId="0" xfId="0" applyFont="1" applyProtection="1"/>
    <xf numFmtId="0" fontId="36" fillId="0" borderId="7" xfId="0" applyFont="1" applyBorder="1" applyProtection="1"/>
    <xf numFmtId="0" fontId="36" fillId="0" borderId="9" xfId="0" applyFont="1" applyFill="1" applyBorder="1" applyAlignment="1" applyProtection="1">
      <alignment horizontal="center"/>
      <protection locked="0"/>
    </xf>
    <xf numFmtId="1" fontId="36" fillId="4" borderId="0" xfId="0" applyNumberFormat="1" applyFont="1" applyFill="1" applyBorder="1" applyAlignment="1" applyProtection="1">
      <alignment horizontal="center"/>
      <protection locked="0"/>
    </xf>
    <xf numFmtId="1" fontId="36" fillId="0" borderId="0" xfId="0" applyNumberFormat="1" applyFont="1" applyFill="1" applyBorder="1" applyAlignment="1" applyProtection="1">
      <alignment horizontal="center"/>
      <protection locked="0"/>
    </xf>
    <xf numFmtId="1" fontId="36" fillId="0" borderId="6" xfId="0" applyNumberFormat="1" applyFont="1" applyFill="1" applyBorder="1" applyAlignment="1" applyProtection="1">
      <alignment horizontal="center"/>
      <protection locked="0"/>
    </xf>
    <xf numFmtId="1" fontId="36" fillId="0" borderId="0" xfId="0" applyNumberFormat="1" applyFont="1" applyBorder="1" applyProtection="1">
      <protection locked="0"/>
    </xf>
    <xf numFmtId="1" fontId="36" fillId="0" borderId="0" xfId="0" applyNumberFormat="1" applyFont="1" applyProtection="1">
      <protection locked="0"/>
    </xf>
    <xf numFmtId="0" fontId="36" fillId="0" borderId="9" xfId="0" applyFont="1" applyFill="1" applyBorder="1" applyProtection="1">
      <protection locked="0"/>
    </xf>
    <xf numFmtId="2" fontId="36" fillId="4" borderId="0" xfId="0" applyNumberFormat="1" applyFont="1" applyFill="1" applyBorder="1" applyAlignment="1" applyProtection="1">
      <alignment horizontal="center"/>
      <protection locked="0"/>
    </xf>
    <xf numFmtId="2" fontId="36" fillId="0" borderId="0" xfId="0" applyNumberFormat="1" applyFont="1" applyBorder="1" applyAlignment="1" applyProtection="1">
      <alignment horizontal="center"/>
      <protection locked="0"/>
    </xf>
    <xf numFmtId="2" fontId="36" fillId="0" borderId="6" xfId="0" applyNumberFormat="1" applyFont="1" applyBorder="1" applyAlignment="1" applyProtection="1">
      <alignment horizontal="center"/>
      <protection locked="0"/>
    </xf>
    <xf numFmtId="2" fontId="36" fillId="0" borderId="0" xfId="0" applyNumberFormat="1" applyFont="1" applyBorder="1" applyProtection="1">
      <protection locked="0"/>
    </xf>
    <xf numFmtId="2" fontId="36" fillId="0" borderId="0" xfId="0" applyNumberFormat="1" applyFont="1" applyProtection="1">
      <protection locked="0"/>
    </xf>
    <xf numFmtId="0" fontId="36" fillId="4" borderId="0" xfId="0" applyFont="1" applyFill="1" applyBorder="1" applyAlignment="1" applyProtection="1">
      <alignment horizontal="center"/>
    </xf>
    <xf numFmtId="0" fontId="35" fillId="0" borderId="0" xfId="0" applyFont="1" applyBorder="1" applyProtection="1"/>
    <xf numFmtId="2" fontId="35" fillId="0" borderId="0" xfId="0" applyNumberFormat="1" applyFont="1" applyProtection="1">
      <protection locked="0"/>
    </xf>
    <xf numFmtId="0" fontId="36" fillId="0" borderId="4" xfId="0" applyFont="1" applyBorder="1" applyProtection="1"/>
    <xf numFmtId="0" fontId="36" fillId="0" borderId="63" xfId="0" applyFont="1" applyFill="1" applyBorder="1" applyProtection="1">
      <protection locked="0"/>
    </xf>
    <xf numFmtId="2" fontId="36" fillId="4" borderId="5" xfId="0" applyNumberFormat="1" applyFont="1" applyFill="1" applyBorder="1" applyAlignment="1" applyProtection="1">
      <alignment horizontal="center"/>
      <protection locked="0"/>
    </xf>
    <xf numFmtId="2" fontId="36" fillId="0" borderId="5" xfId="0" applyNumberFormat="1" applyFont="1" applyBorder="1" applyAlignment="1" applyProtection="1">
      <alignment horizontal="center"/>
      <protection locked="0"/>
    </xf>
    <xf numFmtId="2" fontId="36" fillId="0" borderId="49" xfId="0" applyNumberFormat="1" applyFont="1" applyBorder="1" applyAlignment="1" applyProtection="1">
      <alignment horizontal="center"/>
      <protection locked="0"/>
    </xf>
    <xf numFmtId="172" fontId="35" fillId="0" borderId="0" xfId="0" applyNumberFormat="1" applyFont="1" applyBorder="1" applyProtection="1">
      <protection locked="0"/>
    </xf>
    <xf numFmtId="172" fontId="36" fillId="0" borderId="0" xfId="0" applyNumberFormat="1" applyFont="1" applyProtection="1">
      <protection locked="0"/>
    </xf>
    <xf numFmtId="0" fontId="36" fillId="0" borderId="0" xfId="0" applyFont="1" applyBorder="1" applyAlignment="1" applyProtection="1">
      <alignment horizontal="center"/>
    </xf>
    <xf numFmtId="0" fontId="36" fillId="0" borderId="6" xfId="0" applyFont="1" applyBorder="1" applyAlignment="1" applyProtection="1">
      <alignment horizontal="center"/>
    </xf>
    <xf numFmtId="0" fontId="35" fillId="3" borderId="60" xfId="0" applyFont="1" applyFill="1" applyBorder="1" applyAlignment="1" applyProtection="1"/>
    <xf numFmtId="0" fontId="36" fillId="3" borderId="45" xfId="0" applyFont="1" applyFill="1" applyBorder="1" applyAlignment="1" applyProtection="1"/>
    <xf numFmtId="0" fontId="35" fillId="3" borderId="17" xfId="0" applyFont="1" applyFill="1" applyBorder="1" applyAlignment="1" applyProtection="1">
      <alignment horizontal="center"/>
    </xf>
    <xf numFmtId="0" fontId="35" fillId="3" borderId="19" xfId="0" applyFont="1" applyFill="1" applyBorder="1" applyAlignment="1" applyProtection="1">
      <alignment horizontal="center"/>
    </xf>
    <xf numFmtId="0" fontId="35" fillId="0" borderId="0" xfId="0" applyFont="1" applyFill="1" applyBorder="1" applyAlignment="1" applyProtection="1">
      <alignment horizontal="center"/>
    </xf>
    <xf numFmtId="0" fontId="36" fillId="0" borderId="0" xfId="0" applyFont="1" applyFill="1"/>
    <xf numFmtId="0" fontId="36" fillId="0" borderId="0" xfId="0" applyFont="1" applyFill="1" applyAlignment="1">
      <alignment horizontal="left"/>
    </xf>
    <xf numFmtId="0" fontId="36" fillId="0" borderId="0" xfId="0" applyFont="1" applyFill="1" applyAlignment="1">
      <alignment horizontal="center"/>
    </xf>
    <xf numFmtId="0" fontId="36" fillId="5" borderId="10" xfId="0" applyFont="1" applyFill="1" applyBorder="1" applyAlignment="1" applyProtection="1"/>
    <xf numFmtId="0" fontId="36" fillId="5" borderId="11" xfId="0" applyFont="1" applyFill="1" applyBorder="1" applyAlignment="1" applyProtection="1"/>
    <xf numFmtId="0" fontId="35" fillId="4" borderId="12" xfId="0" applyFont="1" applyFill="1" applyBorder="1" applyAlignment="1" applyProtection="1">
      <alignment horizontal="center"/>
      <protection locked="0"/>
    </xf>
    <xf numFmtId="0" fontId="35" fillId="4" borderId="22" xfId="0" applyFont="1" applyFill="1" applyBorder="1" applyAlignment="1" applyProtection="1">
      <alignment horizontal="center"/>
      <protection locked="0"/>
    </xf>
    <xf numFmtId="0" fontId="36" fillId="5" borderId="0" xfId="0" applyFont="1" applyFill="1" applyBorder="1" applyAlignment="1" applyProtection="1">
      <alignment horizontal="center"/>
      <protection locked="0"/>
    </xf>
    <xf numFmtId="0" fontId="36" fillId="0" borderId="10" xfId="0" applyFont="1" applyBorder="1" applyAlignment="1" applyProtection="1"/>
    <xf numFmtId="0" fontId="36" fillId="0" borderId="13" xfId="0" applyFont="1" applyBorder="1" applyAlignment="1" applyProtection="1"/>
    <xf numFmtId="3" fontId="36" fillId="4" borderId="12" xfId="0" applyNumberFormat="1" applyFont="1" applyFill="1" applyBorder="1" applyAlignment="1" applyProtection="1">
      <alignment horizontal="center"/>
      <protection locked="0"/>
    </xf>
    <xf numFmtId="3" fontId="36" fillId="4" borderId="22" xfId="0" applyNumberFormat="1" applyFont="1" applyFill="1" applyBorder="1" applyAlignment="1" applyProtection="1">
      <alignment horizontal="center"/>
      <protection locked="0"/>
    </xf>
    <xf numFmtId="1" fontId="36" fillId="4" borderId="12" xfId="0" applyNumberFormat="1" applyFont="1" applyFill="1" applyBorder="1" applyAlignment="1" applyProtection="1">
      <alignment horizontal="center"/>
      <protection locked="0"/>
    </xf>
    <xf numFmtId="1" fontId="36" fillId="4" borderId="22" xfId="0" applyNumberFormat="1" applyFont="1" applyFill="1" applyBorder="1" applyAlignment="1" applyProtection="1">
      <alignment horizontal="center"/>
      <protection locked="0"/>
    </xf>
    <xf numFmtId="1" fontId="36" fillId="0" borderId="0" xfId="0" applyNumberFormat="1" applyFont="1" applyBorder="1" applyAlignment="1" applyProtection="1">
      <protection locked="0"/>
    </xf>
    <xf numFmtId="3" fontId="36" fillId="4" borderId="12" xfId="0" applyNumberFormat="1" applyFont="1" applyFill="1" applyBorder="1" applyAlignment="1" applyProtection="1">
      <alignment horizontal="center"/>
    </xf>
    <xf numFmtId="3" fontId="36" fillId="4" borderId="22" xfId="0" applyNumberFormat="1" applyFont="1" applyFill="1" applyBorder="1" applyAlignment="1" applyProtection="1">
      <alignment horizontal="center"/>
    </xf>
    <xf numFmtId="1" fontId="36" fillId="0" borderId="0" xfId="0" applyNumberFormat="1" applyFont="1" applyBorder="1" applyAlignment="1" applyProtection="1"/>
    <xf numFmtId="0" fontId="36" fillId="0" borderId="23" xfId="0" applyFont="1" applyBorder="1" applyAlignment="1" applyProtection="1"/>
    <xf numFmtId="0" fontId="36" fillId="0" borderId="14" xfId="0" applyFont="1" applyBorder="1" applyAlignment="1" applyProtection="1"/>
    <xf numFmtId="0" fontId="36" fillId="4" borderId="25" xfId="0" applyFont="1" applyFill="1" applyBorder="1" applyAlignment="1" applyProtection="1">
      <alignment horizontal="center"/>
    </xf>
    <xf numFmtId="0" fontId="36" fillId="4" borderId="12" xfId="0" applyFont="1" applyFill="1" applyBorder="1" applyAlignment="1" applyProtection="1">
      <alignment horizontal="center"/>
    </xf>
    <xf numFmtId="0" fontId="36" fillId="4" borderId="22" xfId="0" applyFont="1" applyFill="1" applyBorder="1" applyAlignment="1" applyProtection="1">
      <alignment horizontal="center"/>
    </xf>
    <xf numFmtId="0" fontId="36" fillId="0" borderId="0" xfId="0" applyFont="1" applyBorder="1" applyAlignment="1" applyProtection="1"/>
    <xf numFmtId="0" fontId="36" fillId="4" borderId="12" xfId="0" applyFont="1" applyFill="1" applyBorder="1" applyAlignment="1" applyProtection="1">
      <alignment horizontal="center"/>
      <protection locked="0"/>
    </xf>
    <xf numFmtId="0" fontId="36" fillId="4" borderId="22" xfId="0" applyFont="1" applyFill="1" applyBorder="1" applyAlignment="1" applyProtection="1">
      <alignment horizontal="center"/>
      <protection locked="0"/>
    </xf>
    <xf numFmtId="0" fontId="36" fillId="0" borderId="0" xfId="0" applyFont="1" applyBorder="1" applyAlignment="1" applyProtection="1">
      <protection locked="0"/>
    </xf>
    <xf numFmtId="0" fontId="35" fillId="3" borderId="58" xfId="0" applyFont="1" applyFill="1" applyBorder="1" applyAlignment="1" applyProtection="1"/>
    <xf numFmtId="0" fontId="35" fillId="3" borderId="39" xfId="0" applyFont="1" applyFill="1" applyBorder="1" applyAlignment="1" applyProtection="1"/>
    <xf numFmtId="3" fontId="35" fillId="3" borderId="15" xfId="0" applyNumberFormat="1" applyFont="1" applyFill="1" applyBorder="1" applyAlignment="1" applyProtection="1">
      <alignment horizontal="center"/>
    </xf>
    <xf numFmtId="3" fontId="35" fillId="3" borderId="53" xfId="0" applyNumberFormat="1" applyFont="1" applyFill="1" applyBorder="1" applyAlignment="1" applyProtection="1">
      <alignment horizontal="center"/>
    </xf>
    <xf numFmtId="0" fontId="36" fillId="0" borderId="0" xfId="0" applyFont="1" applyBorder="1"/>
    <xf numFmtId="0" fontId="35" fillId="0" borderId="7" xfId="0" applyFont="1" applyBorder="1" applyAlignment="1" applyProtection="1"/>
    <xf numFmtId="1" fontId="35" fillId="0" borderId="0" xfId="0" applyNumberFormat="1" applyFont="1" applyBorder="1" applyAlignment="1" applyProtection="1">
      <alignment horizontal="center"/>
    </xf>
    <xf numFmtId="5" fontId="35" fillId="0" borderId="0" xfId="0" applyNumberFormat="1" applyFont="1" applyBorder="1" applyAlignment="1" applyProtection="1">
      <alignment horizontal="center"/>
    </xf>
    <xf numFmtId="5" fontId="35" fillId="0" borderId="6" xfId="0" applyNumberFormat="1" applyFont="1" applyBorder="1" applyAlignment="1" applyProtection="1">
      <alignment horizontal="center"/>
    </xf>
    <xf numFmtId="5" fontId="35" fillId="0" borderId="0" xfId="0" applyNumberFormat="1" applyFont="1" applyBorder="1" applyAlignment="1" applyProtection="1"/>
    <xf numFmtId="0" fontId="35" fillId="3" borderId="16" xfId="0" applyFont="1" applyFill="1" applyBorder="1" applyAlignment="1" applyProtection="1"/>
    <xf numFmtId="0" fontId="35" fillId="3" borderId="17" xfId="0" applyFont="1" applyFill="1" applyBorder="1" applyAlignment="1" applyProtection="1"/>
    <xf numFmtId="0" fontId="35" fillId="3" borderId="18" xfId="0" applyFont="1" applyFill="1" applyBorder="1" applyAlignment="1" applyProtection="1"/>
    <xf numFmtId="0" fontId="35" fillId="3" borderId="19" xfId="0" applyFont="1" applyFill="1" applyBorder="1" applyAlignment="1" applyProtection="1"/>
    <xf numFmtId="0" fontId="35" fillId="6" borderId="10" xfId="0" applyFont="1" applyFill="1" applyBorder="1" applyAlignment="1" applyProtection="1"/>
    <xf numFmtId="0" fontId="36" fillId="6" borderId="14" xfId="0" applyFont="1" applyFill="1" applyBorder="1" applyAlignment="1" applyProtection="1"/>
    <xf numFmtId="0" fontId="35" fillId="6" borderId="12" xfId="0" applyFont="1" applyFill="1" applyBorder="1" applyAlignment="1" applyProtection="1">
      <alignment horizontal="center"/>
      <protection locked="0"/>
    </xf>
    <xf numFmtId="0" fontId="35" fillId="6" borderId="22" xfId="0" applyFont="1" applyFill="1" applyBorder="1" applyAlignment="1" applyProtection="1">
      <alignment horizontal="center"/>
      <protection locked="0"/>
    </xf>
    <xf numFmtId="0" fontId="36" fillId="0" borderId="20" xfId="0" applyFont="1" applyBorder="1" applyAlignment="1" applyProtection="1"/>
    <xf numFmtId="0" fontId="36" fillId="0" borderId="21" xfId="0" applyFont="1" applyBorder="1" applyAlignment="1" applyProtection="1"/>
    <xf numFmtId="173" fontId="36" fillId="0" borderId="0" xfId="0" applyNumberFormat="1" applyFont="1" applyBorder="1" applyProtection="1"/>
    <xf numFmtId="4" fontId="36" fillId="0" borderId="0" xfId="0" applyNumberFormat="1" applyFont="1" applyBorder="1" applyAlignment="1" applyProtection="1">
      <alignment horizontal="center"/>
      <protection locked="0"/>
    </xf>
    <xf numFmtId="3" fontId="36" fillId="0" borderId="12" xfId="0" applyNumberFormat="1" applyFont="1" applyFill="1" applyBorder="1" applyAlignment="1" applyProtection="1">
      <alignment horizontal="center"/>
      <protection locked="0"/>
    </xf>
    <xf numFmtId="3" fontId="36" fillId="0" borderId="22" xfId="0" applyNumberFormat="1" applyFont="1" applyFill="1" applyBorder="1" applyAlignment="1" applyProtection="1">
      <alignment horizontal="center"/>
      <protection locked="0"/>
    </xf>
    <xf numFmtId="0" fontId="36" fillId="0" borderId="10" xfId="0" applyFont="1" applyBorder="1" applyProtection="1"/>
    <xf numFmtId="1" fontId="36" fillId="0" borderId="0" xfId="0" applyNumberFormat="1" applyFont="1" applyBorder="1" applyProtection="1"/>
    <xf numFmtId="3" fontId="36" fillId="0" borderId="12" xfId="0" applyNumberFormat="1" applyFont="1" applyBorder="1" applyAlignment="1" applyProtection="1">
      <alignment horizontal="center"/>
      <protection locked="0"/>
    </xf>
    <xf numFmtId="3" fontId="36" fillId="0" borderId="22" xfId="0" applyNumberFormat="1" applyFont="1" applyBorder="1" applyAlignment="1" applyProtection="1">
      <alignment horizontal="center"/>
      <protection locked="0"/>
    </xf>
    <xf numFmtId="0" fontId="36" fillId="0" borderId="13" xfId="0" applyFont="1" applyBorder="1" applyProtection="1"/>
    <xf numFmtId="2" fontId="36" fillId="0" borderId="12" xfId="0" applyNumberFormat="1" applyFont="1" applyBorder="1" applyAlignment="1" applyProtection="1">
      <alignment horizontal="center"/>
      <protection locked="0"/>
    </xf>
    <xf numFmtId="2" fontId="36" fillId="0" borderId="22" xfId="0" applyNumberFormat="1" applyFont="1" applyBorder="1" applyAlignment="1" applyProtection="1">
      <alignment horizontal="center"/>
      <protection locked="0"/>
    </xf>
    <xf numFmtId="4" fontId="36" fillId="0" borderId="0" xfId="0" applyNumberFormat="1" applyFont="1" applyBorder="1" applyProtection="1"/>
    <xf numFmtId="0" fontId="35" fillId="0" borderId="10" xfId="0" applyFont="1" applyFill="1" applyBorder="1" applyProtection="1"/>
    <xf numFmtId="0" fontId="36" fillId="0" borderId="13" xfId="0" applyFont="1" applyFill="1" applyBorder="1" applyProtection="1"/>
    <xf numFmtId="3" fontId="35" fillId="0" borderId="12" xfId="0" applyNumberFormat="1" applyFont="1" applyFill="1" applyBorder="1" applyAlignment="1" applyProtection="1">
      <alignment horizontal="center"/>
    </xf>
    <xf numFmtId="3" fontId="35" fillId="0" borderId="22" xfId="0" applyNumberFormat="1" applyFont="1" applyFill="1" applyBorder="1" applyAlignment="1" applyProtection="1">
      <alignment horizontal="center"/>
    </xf>
    <xf numFmtId="1" fontId="35" fillId="0" borderId="0" xfId="0" applyNumberFormat="1" applyFont="1" applyFill="1" applyBorder="1" applyProtection="1"/>
    <xf numFmtId="0" fontId="35" fillId="6" borderId="23" xfId="0" applyFont="1" applyFill="1" applyBorder="1" applyProtection="1"/>
    <xf numFmtId="0" fontId="36" fillId="6" borderId="11" xfId="0" applyFont="1" applyFill="1" applyBorder="1" applyProtection="1"/>
    <xf numFmtId="1" fontId="35" fillId="6" borderId="13" xfId="0" applyNumberFormat="1" applyFont="1" applyFill="1" applyBorder="1" applyAlignment="1" applyProtection="1">
      <alignment horizontal="center"/>
    </xf>
    <xf numFmtId="0" fontId="36" fillId="0" borderId="0" xfId="0" applyFont="1" applyFill="1" applyBorder="1" applyProtection="1"/>
    <xf numFmtId="0" fontId="36" fillId="0" borderId="11" xfId="0" applyFont="1" applyBorder="1" applyProtection="1"/>
    <xf numFmtId="3" fontId="36" fillId="4" borderId="43" xfId="0" applyNumberFormat="1" applyFont="1" applyFill="1" applyBorder="1" applyAlignment="1" applyProtection="1">
      <alignment horizontal="center"/>
      <protection locked="0"/>
    </xf>
    <xf numFmtId="4" fontId="36" fillId="0" borderId="12" xfId="0" applyNumberFormat="1" applyFont="1" applyBorder="1" applyAlignment="1" applyProtection="1">
      <alignment horizontal="center"/>
      <protection locked="0"/>
    </xf>
    <xf numFmtId="4" fontId="36" fillId="0" borderId="43" xfId="0" applyNumberFormat="1" applyFont="1" applyBorder="1" applyAlignment="1" applyProtection="1">
      <alignment horizontal="center"/>
      <protection locked="0"/>
    </xf>
    <xf numFmtId="2" fontId="36" fillId="0" borderId="0" xfId="0" applyNumberFormat="1" applyFont="1" applyBorder="1" applyProtection="1"/>
    <xf numFmtId="0" fontId="36" fillId="0" borderId="23" xfId="0" applyFont="1" applyBorder="1" applyProtection="1"/>
    <xf numFmtId="0" fontId="36" fillId="0" borderId="24" xfId="0" applyFont="1" applyFill="1" applyBorder="1" applyProtection="1">
      <protection locked="0"/>
    </xf>
    <xf numFmtId="1" fontId="36" fillId="0" borderId="25" xfId="0" applyNumberFormat="1" applyFont="1" applyFill="1" applyBorder="1" applyAlignment="1" applyProtection="1">
      <alignment horizontal="center"/>
    </xf>
    <xf numFmtId="1" fontId="36" fillId="0" borderId="12" xfId="0" applyNumberFormat="1" applyFont="1" applyFill="1" applyBorder="1" applyAlignment="1" applyProtection="1">
      <alignment horizontal="center"/>
    </xf>
    <xf numFmtId="2" fontId="36" fillId="0" borderId="12" xfId="0" applyNumberFormat="1" applyFont="1" applyBorder="1" applyAlignment="1" applyProtection="1">
      <alignment horizontal="center"/>
    </xf>
    <xf numFmtId="1" fontId="36" fillId="0" borderId="0" xfId="0" applyNumberFormat="1" applyFont="1" applyFill="1" applyBorder="1" applyAlignment="1" applyProtection="1">
      <alignment horizontal="center"/>
    </xf>
    <xf numFmtId="0" fontId="35" fillId="6" borderId="11" xfId="0" applyFont="1" applyFill="1" applyBorder="1" applyAlignment="1" applyProtection="1">
      <alignment horizontal="center"/>
    </xf>
    <xf numFmtId="0" fontId="36" fillId="6" borderId="43" xfId="0" applyFont="1" applyFill="1" applyBorder="1" applyProtection="1"/>
    <xf numFmtId="0" fontId="36" fillId="6" borderId="24" xfId="0" applyFont="1" applyFill="1" applyBorder="1" applyProtection="1"/>
    <xf numFmtId="0" fontId="36" fillId="0" borderId="23" xfId="0" applyFont="1" applyFill="1" applyBorder="1" applyProtection="1"/>
    <xf numFmtId="3" fontId="36" fillId="0" borderId="43" xfId="0" applyNumberFormat="1" applyFont="1" applyFill="1" applyBorder="1" applyAlignment="1" applyProtection="1">
      <alignment horizontal="center"/>
    </xf>
    <xf numFmtId="3" fontId="36" fillId="0" borderId="0" xfId="0" applyNumberFormat="1" applyFont="1" applyFill="1" applyBorder="1" applyProtection="1"/>
    <xf numFmtId="0" fontId="36" fillId="0" borderId="24" xfId="0" applyFont="1" applyFill="1" applyBorder="1" applyProtection="1"/>
    <xf numFmtId="3" fontId="36" fillId="0" borderId="12" xfId="0" applyNumberFormat="1" applyFont="1" applyFill="1" applyBorder="1" applyAlignment="1" applyProtection="1">
      <alignment horizontal="center"/>
    </xf>
    <xf numFmtId="3" fontId="36" fillId="0" borderId="22" xfId="0" applyNumberFormat="1" applyFont="1" applyFill="1" applyBorder="1" applyAlignment="1" applyProtection="1">
      <alignment horizontal="center"/>
    </xf>
    <xf numFmtId="0" fontId="36" fillId="0" borderId="14" xfId="0" applyFont="1" applyBorder="1" applyProtection="1"/>
    <xf numFmtId="0" fontId="36" fillId="0" borderId="26" xfId="0" applyFont="1" applyBorder="1" applyProtection="1"/>
    <xf numFmtId="0" fontId="36" fillId="0" borderId="27" xfId="0" applyFont="1" applyBorder="1" applyProtection="1"/>
    <xf numFmtId="1" fontId="36" fillId="4" borderId="28" xfId="0" applyNumberFormat="1" applyFont="1" applyFill="1" applyBorder="1" applyAlignment="1" applyProtection="1">
      <alignment horizontal="center"/>
    </xf>
    <xf numFmtId="1" fontId="36" fillId="4" borderId="29" xfId="0" applyNumberFormat="1" applyFont="1" applyFill="1" applyBorder="1" applyAlignment="1" applyProtection="1">
      <alignment horizontal="center"/>
    </xf>
    <xf numFmtId="1" fontId="36" fillId="0" borderId="0" xfId="0" applyNumberFormat="1" applyFont="1" applyFill="1" applyBorder="1" applyProtection="1"/>
    <xf numFmtId="1" fontId="36" fillId="0" borderId="0" xfId="0" applyNumberFormat="1" applyFont="1" applyFill="1" applyProtection="1"/>
    <xf numFmtId="0" fontId="35" fillId="0" borderId="23" xfId="0" applyFont="1" applyFill="1" applyBorder="1" applyProtection="1"/>
    <xf numFmtId="0" fontId="36" fillId="0" borderId="14" xfId="0" applyFont="1" applyFill="1" applyBorder="1" applyProtection="1"/>
    <xf numFmtId="0" fontId="35" fillId="3" borderId="55" xfId="0" applyFont="1" applyFill="1" applyBorder="1" applyAlignment="1" applyProtection="1"/>
    <xf numFmtId="0" fontId="35" fillId="3" borderId="64" xfId="0" applyFont="1" applyFill="1" applyBorder="1" applyAlignment="1" applyProtection="1"/>
    <xf numFmtId="3" fontId="35" fillId="3" borderId="35" xfId="0" applyNumberFormat="1" applyFont="1" applyFill="1" applyBorder="1" applyAlignment="1" applyProtection="1">
      <alignment horizontal="center"/>
    </xf>
    <xf numFmtId="0" fontId="35" fillId="0" borderId="0" xfId="0" applyFont="1" applyFill="1" applyBorder="1" applyProtection="1"/>
    <xf numFmtId="3" fontId="35" fillId="0" borderId="0" xfId="0" applyNumberFormat="1" applyFont="1" applyBorder="1" applyProtection="1"/>
    <xf numFmtId="3" fontId="35" fillId="0" borderId="0" xfId="0" applyNumberFormat="1" applyFont="1" applyFill="1" applyBorder="1" applyAlignment="1" applyProtection="1">
      <alignment horizontal="center"/>
    </xf>
    <xf numFmtId="0" fontId="35" fillId="0" borderId="0" xfId="0" applyFont="1"/>
    <xf numFmtId="0" fontId="35" fillId="0" borderId="0" xfId="0" applyFont="1" applyAlignment="1">
      <alignment horizontal="left"/>
    </xf>
    <xf numFmtId="0" fontId="35" fillId="0" borderId="0" xfId="0" applyFont="1" applyAlignment="1">
      <alignment horizontal="center"/>
    </xf>
    <xf numFmtId="0" fontId="35" fillId="7" borderId="58" xfId="0" applyFont="1" applyFill="1" applyBorder="1" applyAlignment="1" applyProtection="1"/>
    <xf numFmtId="0" fontId="35" fillId="7" borderId="59" xfId="0" applyFont="1" applyFill="1" applyBorder="1" applyAlignment="1" applyProtection="1"/>
    <xf numFmtId="3" fontId="35" fillId="7" borderId="15" xfId="0" applyNumberFormat="1" applyFont="1" applyFill="1" applyBorder="1" applyAlignment="1" applyProtection="1">
      <alignment horizontal="center"/>
    </xf>
    <xf numFmtId="3" fontId="35" fillId="7" borderId="53" xfId="0" applyNumberFormat="1" applyFont="1" applyFill="1" applyBorder="1" applyAlignment="1" applyProtection="1">
      <alignment horizontal="center"/>
    </xf>
    <xf numFmtId="0" fontId="35" fillId="0" borderId="0" xfId="0" applyFont="1" applyFill="1" applyBorder="1" applyAlignment="1" applyProtection="1"/>
    <xf numFmtId="0" fontId="35" fillId="0" borderId="0" xfId="0" applyFont="1" applyFill="1"/>
    <xf numFmtId="0" fontId="35" fillId="0" borderId="0" xfId="0" applyFont="1" applyFill="1" applyAlignment="1">
      <alignment horizontal="left"/>
    </xf>
    <xf numFmtId="0" fontId="35" fillId="0" borderId="0" xfId="0" applyFont="1" applyFill="1" applyAlignment="1">
      <alignment horizontal="center"/>
    </xf>
    <xf numFmtId="0" fontId="30" fillId="0" borderId="0" xfId="0" applyFont="1" applyAlignment="1" applyProtection="1">
      <alignment horizontal="center"/>
    </xf>
    <xf numFmtId="0" fontId="4" fillId="0" borderId="0" xfId="0" applyFont="1" applyAlignment="1" applyProtection="1">
      <alignment horizontal="center"/>
    </xf>
    <xf numFmtId="0" fontId="6" fillId="0" borderId="5" xfId="0" applyFont="1" applyFill="1" applyBorder="1" applyAlignment="1" applyProtection="1">
      <alignment horizontal="center"/>
      <protection locked="0"/>
    </xf>
    <xf numFmtId="0" fontId="5" fillId="0" borderId="0" xfId="0" applyFont="1" applyAlignment="1" applyProtection="1">
      <alignment horizontal="center"/>
    </xf>
    <xf numFmtId="0" fontId="35" fillId="0" borderId="5" xfId="0" applyFont="1" applyFill="1" applyBorder="1" applyAlignment="1" applyProtection="1">
      <alignment horizont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t>Elanvändning för belysning per år</a:t>
            </a:r>
          </a:p>
        </c:rich>
      </c:tx>
      <c:layout>
        <c:manualLayout>
          <c:xMode val="edge"/>
          <c:yMode val="edge"/>
          <c:x val="0.2596688949792878"/>
          <c:y val="3.8461538461538464E-2"/>
        </c:manualLayout>
      </c:layout>
      <c:overlay val="0"/>
      <c:spPr>
        <a:noFill/>
        <a:ln w="25400">
          <a:noFill/>
        </a:ln>
      </c:spPr>
    </c:title>
    <c:autoTitleDeleted val="0"/>
    <c:plotArea>
      <c:layout>
        <c:manualLayout>
          <c:layoutTarget val="inner"/>
          <c:xMode val="edge"/>
          <c:yMode val="edge"/>
          <c:x val="0.13259692355282349"/>
          <c:y val="0.230769624756926"/>
          <c:w val="0.84162213977278244"/>
          <c:h val="0.61188915655245535"/>
        </c:manualLayout>
      </c:layout>
      <c:barChart>
        <c:barDir val="col"/>
        <c:grouping val="clustered"/>
        <c:varyColors val="0"/>
        <c:ser>
          <c:idx val="0"/>
          <c:order val="0"/>
          <c:tx>
            <c:v>befintlig</c:v>
          </c:tx>
          <c:spPr>
            <a:solidFill>
              <a:srgbClr val="FFCC99"/>
            </a:solidFill>
            <a:ln w="12700">
              <a:solidFill>
                <a:srgbClr val="000000"/>
              </a:solidFill>
              <a:prstDash val="solid"/>
            </a:ln>
          </c:spPr>
          <c:invertIfNegative val="0"/>
          <c:dLbls>
            <c:delete val="1"/>
          </c:dLbls>
          <c:cat>
            <c:strRef>
              <c:f>'3. LCC ombyggnad'!$C$12:$F$12</c:f>
              <c:strCache>
                <c:ptCount val="4"/>
                <c:pt idx="0">
                  <c:v>Befintlig</c:v>
                </c:pt>
                <c:pt idx="1">
                  <c:v>Ny 1</c:v>
                </c:pt>
                <c:pt idx="2">
                  <c:v>Ny 2</c:v>
                </c:pt>
                <c:pt idx="3">
                  <c:v>Ny 3</c:v>
                </c:pt>
              </c:strCache>
            </c:strRef>
          </c:cat>
          <c:val>
            <c:numRef>
              <c:f>'3. LCC ombyggnad'!$C$17:$F$17</c:f>
              <c:numCache>
                <c:formatCode># ##0</c:formatCode>
                <c:ptCount val="4"/>
                <c:pt idx="0">
                  <c:v>0</c:v>
                </c:pt>
                <c:pt idx="1">
                  <c:v>0</c:v>
                </c:pt>
                <c:pt idx="2">
                  <c:v>0</c:v>
                </c:pt>
                <c:pt idx="3">
                  <c:v>0</c:v>
                </c:pt>
              </c:numCache>
            </c:numRef>
          </c:val>
        </c:ser>
        <c:dLbls>
          <c:showLegendKey val="0"/>
          <c:showVal val="0"/>
          <c:showCatName val="1"/>
          <c:showSerName val="0"/>
          <c:showPercent val="0"/>
          <c:showBubbleSize val="0"/>
        </c:dLbls>
        <c:gapWidth val="150"/>
        <c:axId val="42838656"/>
        <c:axId val="42844544"/>
      </c:barChart>
      <c:catAx>
        <c:axId val="42838656"/>
        <c:scaling>
          <c:orientation val="minMax"/>
        </c:scaling>
        <c:delete val="0"/>
        <c:axPos val="b"/>
        <c:numFmt formatCode="Standard"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sv-SE"/>
          </a:p>
        </c:txPr>
        <c:crossAx val="42844544"/>
        <c:crosses val="autoZero"/>
        <c:auto val="1"/>
        <c:lblAlgn val="ctr"/>
        <c:lblOffset val="100"/>
        <c:tickLblSkip val="1"/>
        <c:tickMarkSkip val="1"/>
        <c:noMultiLvlLbl val="0"/>
      </c:catAx>
      <c:valAx>
        <c:axId val="42844544"/>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t>kWh/år</a:t>
                </a:r>
              </a:p>
            </c:rich>
          </c:tx>
          <c:layout>
            <c:manualLayout>
              <c:xMode val="edge"/>
              <c:yMode val="edge"/>
              <c:x val="2.9465930018416207E-2"/>
              <c:y val="0.45104968522291355"/>
            </c:manualLayout>
          </c:layout>
          <c:overlay val="0"/>
          <c:spPr>
            <a:noFill/>
            <a:ln w="25400">
              <a:noFill/>
            </a:ln>
          </c:spPr>
        </c:title>
        <c:numFmt formatCode="# ##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sv-SE"/>
          </a:p>
        </c:txPr>
        <c:crossAx val="4283865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00" b="1" i="0" u="none" strike="noStrike" baseline="0">
                <a:solidFill>
                  <a:srgbClr val="000000"/>
                </a:solidFill>
                <a:latin typeface="Arial"/>
                <a:ea typeface="Arial"/>
                <a:cs typeface="Arial"/>
              </a:defRPr>
            </a:pPr>
            <a:r>
              <a:t>Totala kostnader</a:t>
            </a:r>
          </a:p>
        </c:rich>
      </c:tx>
      <c:overlay val="0"/>
      <c:spPr>
        <a:noFill/>
        <a:ln w="25400">
          <a:noFill/>
        </a:ln>
      </c:spPr>
    </c:title>
    <c:autoTitleDeleted val="0"/>
    <c:plotArea>
      <c:layout/>
      <c:barChart>
        <c:barDir val="col"/>
        <c:grouping val="stacked"/>
        <c:varyColors val="0"/>
        <c:ser>
          <c:idx val="0"/>
          <c:order val="0"/>
          <c:tx>
            <c:v>Investering</c:v>
          </c:tx>
          <c:spPr>
            <a:solidFill>
              <a:srgbClr val="9999FF"/>
            </a:solidFill>
            <a:ln w="12700">
              <a:solidFill>
                <a:srgbClr val="000000"/>
              </a:solidFill>
              <a:prstDash val="solid"/>
            </a:ln>
          </c:spPr>
          <c:invertIfNegative val="0"/>
          <c:dLbls>
            <c:dLbl>
              <c:idx val="0"/>
              <c:dLblPos val="ctr"/>
              <c:showLegendKey val="0"/>
              <c:showVal val="0"/>
              <c:showCatName val="1"/>
              <c:showSerName val="0"/>
              <c:showPercent val="0"/>
              <c:showBubbleSize val="0"/>
            </c:dLbl>
            <c:dLbl>
              <c:idx val="1"/>
              <c:dLblPos val="ctr"/>
              <c:showLegendKey val="0"/>
              <c:showVal val="0"/>
              <c:showCatName val="1"/>
              <c:showSerName val="0"/>
              <c:showPercent val="0"/>
              <c:showBubbleSize val="0"/>
            </c:dLbl>
            <c:dLbl>
              <c:idx val="2"/>
              <c:dLblPos val="ctr"/>
              <c:showLegendKey val="0"/>
              <c:showVal val="0"/>
              <c:showCatName val="1"/>
              <c:showSerName val="0"/>
              <c:showPercent val="0"/>
              <c:showBubbleSize val="0"/>
            </c:dLbl>
            <c:dLbl>
              <c:idx val="3"/>
              <c:dLblPos val="ctr"/>
              <c:showLegendKey val="0"/>
              <c:showVal val="0"/>
              <c:showCatName val="1"/>
              <c:showSerName val="0"/>
              <c:showPercent val="0"/>
              <c:showBubbleSize val="0"/>
            </c:dLbl>
            <c:spPr>
              <a:noFill/>
              <a:ln w="25400">
                <a:noFill/>
              </a:ln>
            </c:spPr>
            <c:txPr>
              <a:bodyPr/>
              <a:lstStyle/>
              <a:p>
                <a:pPr>
                  <a:defRPr sz="250" b="0" i="0" u="none" strike="noStrike" baseline="0">
                    <a:solidFill>
                      <a:srgbClr val="000000"/>
                    </a:solidFill>
                    <a:latin typeface="Arial"/>
                    <a:ea typeface="Arial"/>
                    <a:cs typeface="Arial"/>
                  </a:defRPr>
                </a:pPr>
                <a:endParaRPr lang="sv-SE"/>
              </a:p>
            </c:txPr>
            <c:showLegendKey val="0"/>
            <c:showVal val="0"/>
            <c:showCatName val="1"/>
            <c:showSerName val="0"/>
            <c:showPercent val="0"/>
            <c:showBubbleSize val="0"/>
            <c:showLeaderLines val="0"/>
          </c:dLbls>
          <c:cat>
            <c:strRef>
              <c:f>'3. LCC ombyggnad'!$C$12:$F$12</c:f>
              <c:strCache>
                <c:ptCount val="4"/>
                <c:pt idx="0">
                  <c:v>Befintlig</c:v>
                </c:pt>
                <c:pt idx="1">
                  <c:v>Ny 1</c:v>
                </c:pt>
                <c:pt idx="2">
                  <c:v>Ny 2</c:v>
                </c:pt>
                <c:pt idx="3">
                  <c:v>Ny 3</c:v>
                </c:pt>
              </c:strCache>
            </c:strRef>
          </c:cat>
          <c:val>
            <c:numRef>
              <c:f>'3. LCC ombyggnad'!#REF!</c:f>
              <c:numCache>
                <c:formatCode>Standard</c:formatCode>
                <c:ptCount val="1"/>
                <c:pt idx="0">
                  <c:v>1</c:v>
                </c:pt>
              </c:numCache>
            </c:numRef>
          </c:val>
        </c:ser>
        <c:ser>
          <c:idx val="1"/>
          <c:order val="1"/>
          <c:tx>
            <c:v>Driftkostnader</c:v>
          </c:tx>
          <c:spPr>
            <a:solidFill>
              <a:srgbClr val="0000FF"/>
            </a:solidFill>
            <a:ln w="12700">
              <a:solidFill>
                <a:srgbClr val="000000"/>
              </a:solidFill>
              <a:prstDash val="solid"/>
            </a:ln>
          </c:spPr>
          <c:invertIfNegative val="0"/>
          <c:dLbls>
            <c:delete val="1"/>
          </c:dLbls>
          <c:cat>
            <c:strRef>
              <c:f>'3. LCC ombyggnad'!$C$12:$F$12</c:f>
              <c:strCache>
                <c:ptCount val="4"/>
                <c:pt idx="0">
                  <c:v>Befintlig</c:v>
                </c:pt>
                <c:pt idx="1">
                  <c:v>Ny 1</c:v>
                </c:pt>
                <c:pt idx="2">
                  <c:v>Ny 2</c:v>
                </c:pt>
                <c:pt idx="3">
                  <c:v>Ny 3</c:v>
                </c:pt>
              </c:strCache>
            </c:strRef>
          </c:cat>
          <c:val>
            <c:numRef>
              <c:f>'3. LCC ombyggnad'!$C$58:$F$58</c:f>
              <c:numCache>
                <c:formatCode># ##0</c:formatCode>
                <c:ptCount val="4"/>
                <c:pt idx="0">
                  <c:v>0</c:v>
                </c:pt>
                <c:pt idx="1">
                  <c:v>0</c:v>
                </c:pt>
                <c:pt idx="2">
                  <c:v>0</c:v>
                </c:pt>
                <c:pt idx="3">
                  <c:v>0</c:v>
                </c:pt>
              </c:numCache>
            </c:numRef>
          </c:val>
        </c:ser>
        <c:dLbls>
          <c:showLegendKey val="0"/>
          <c:showVal val="0"/>
          <c:showCatName val="1"/>
          <c:showSerName val="0"/>
          <c:showPercent val="0"/>
          <c:showBubbleSize val="0"/>
        </c:dLbls>
        <c:gapWidth val="150"/>
        <c:overlap val="100"/>
        <c:axId val="41862272"/>
        <c:axId val="41863808"/>
      </c:barChart>
      <c:catAx>
        <c:axId val="41862272"/>
        <c:scaling>
          <c:orientation val="minMax"/>
        </c:scaling>
        <c:delete val="1"/>
        <c:axPos val="b"/>
        <c:majorTickMark val="out"/>
        <c:minorTickMark val="none"/>
        <c:tickLblPos val="nextTo"/>
        <c:crossAx val="41863808"/>
        <c:crosses val="autoZero"/>
        <c:auto val="1"/>
        <c:lblAlgn val="ctr"/>
        <c:lblOffset val="100"/>
        <c:noMultiLvlLbl val="0"/>
      </c:catAx>
      <c:valAx>
        <c:axId val="41863808"/>
        <c:scaling>
          <c:orientation val="minMax"/>
        </c:scaling>
        <c:delete val="0"/>
        <c:axPos val="l"/>
        <c:majorGridlines>
          <c:spPr>
            <a:ln w="3175">
              <a:solidFill>
                <a:srgbClr val="000000"/>
              </a:solidFill>
              <a:prstDash val="solid"/>
            </a:ln>
          </c:spPr>
        </c:majorGridlines>
        <c:numFmt formatCode="Standard"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sv-SE"/>
          </a:p>
        </c:txPr>
        <c:crossAx val="41862272"/>
        <c:crosses val="autoZero"/>
        <c:crossBetween val="between"/>
      </c:valAx>
      <c:spPr>
        <a:solidFill>
          <a:srgbClr val="FFFF0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30" b="0" i="0" u="none" strike="noStrike" baseline="0">
              <a:solidFill>
                <a:srgbClr val="000000"/>
              </a:solidFill>
              <a:latin typeface="Arial"/>
              <a:ea typeface="Arial"/>
              <a:cs typeface="Arial"/>
            </a:defRPr>
          </a:pPr>
          <a:endParaRPr lang="sv-SE"/>
        </a:p>
      </c:txPr>
    </c:legend>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sv-SE"/>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00" b="1" i="0" u="none" strike="noStrike" baseline="0">
                <a:solidFill>
                  <a:srgbClr val="000000"/>
                </a:solidFill>
                <a:latin typeface="Arial"/>
                <a:ea typeface="Arial"/>
                <a:cs typeface="Arial"/>
              </a:defRPr>
            </a:pPr>
            <a:r>
              <a:t>Årliga kostnader</a:t>
            </a:r>
          </a:p>
        </c:rich>
      </c:tx>
      <c:overlay val="0"/>
      <c:spPr>
        <a:noFill/>
        <a:ln w="25400">
          <a:noFill/>
        </a:ln>
      </c:spPr>
    </c:title>
    <c:autoTitleDeleted val="0"/>
    <c:plotArea>
      <c:layout/>
      <c:barChart>
        <c:barDir val="col"/>
        <c:grouping val="clustered"/>
        <c:varyColors val="0"/>
        <c:ser>
          <c:idx val="0"/>
          <c:order val="0"/>
          <c:spPr>
            <a:solidFill>
              <a:srgbClr val="CC99FF"/>
            </a:solidFill>
            <a:ln w="12700">
              <a:solidFill>
                <a:srgbClr val="000000"/>
              </a:solidFill>
              <a:prstDash val="solid"/>
            </a:ln>
          </c:spPr>
          <c:invertIfNegative val="0"/>
          <c:cat>
            <c:strRef>
              <c:f>'3. LCC ombyggnad'!$C$12:$F$12</c:f>
              <c:strCache>
                <c:ptCount val="4"/>
                <c:pt idx="0">
                  <c:v>Befintlig</c:v>
                </c:pt>
                <c:pt idx="1">
                  <c:v>Ny 1</c:v>
                </c:pt>
                <c:pt idx="2">
                  <c:v>Ny 2</c:v>
                </c:pt>
                <c:pt idx="3">
                  <c:v>Ny 3</c:v>
                </c:pt>
              </c:strCache>
            </c:strRef>
          </c:cat>
          <c:val>
            <c:numRef>
              <c:f>'3. LCC ombyggnad'!$D$66:$F$66</c:f>
              <c:numCache>
                <c:formatCode># ##0</c:formatCode>
                <c:ptCount val="3"/>
                <c:pt idx="0">
                  <c:v>0</c:v>
                </c:pt>
                <c:pt idx="1">
                  <c:v>0</c:v>
                </c:pt>
                <c:pt idx="2">
                  <c:v>0</c:v>
                </c:pt>
              </c:numCache>
            </c:numRef>
          </c:val>
        </c:ser>
        <c:dLbls>
          <c:showLegendKey val="0"/>
          <c:showVal val="0"/>
          <c:showCatName val="0"/>
          <c:showSerName val="0"/>
          <c:showPercent val="0"/>
          <c:showBubbleSize val="0"/>
        </c:dLbls>
        <c:gapWidth val="150"/>
        <c:axId val="42757504"/>
        <c:axId val="42771584"/>
      </c:barChart>
      <c:catAx>
        <c:axId val="42757504"/>
        <c:scaling>
          <c:orientation val="minMax"/>
        </c:scaling>
        <c:delete val="0"/>
        <c:axPos val="b"/>
        <c:numFmt formatCode="Standard"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sv-SE"/>
          </a:p>
        </c:txPr>
        <c:crossAx val="42771584"/>
        <c:crosses val="autoZero"/>
        <c:auto val="1"/>
        <c:lblAlgn val="ctr"/>
        <c:lblOffset val="100"/>
        <c:tickLblSkip val="1"/>
        <c:tickMarkSkip val="1"/>
        <c:noMultiLvlLbl val="0"/>
      </c:catAx>
      <c:valAx>
        <c:axId val="42771584"/>
        <c:scaling>
          <c:orientation val="minMax"/>
        </c:scaling>
        <c:delete val="0"/>
        <c:axPos val="l"/>
        <c:majorGridlines>
          <c:spPr>
            <a:ln w="3175">
              <a:solidFill>
                <a:srgbClr val="000000"/>
              </a:solidFill>
              <a:prstDash val="solid"/>
            </a:ln>
          </c:spPr>
        </c:majorGridlines>
        <c:numFmt formatCode="# ##0"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sv-SE"/>
          </a:p>
        </c:txPr>
        <c:crossAx val="42757504"/>
        <c:crosses val="autoZero"/>
        <c:crossBetween val="between"/>
      </c:valAx>
      <c:spPr>
        <a:solidFill>
          <a:srgbClr val="CCFFCC"/>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sv-SE"/>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1" i="0" u="none" strike="noStrike" baseline="0">
                <a:solidFill>
                  <a:srgbClr val="000000"/>
                </a:solidFill>
                <a:latin typeface="Arial"/>
                <a:ea typeface="Arial"/>
                <a:cs typeface="Arial"/>
              </a:defRPr>
            </a:pPr>
            <a:r>
              <a:t>Elanvändning för belysning per år</a:t>
            </a:r>
          </a:p>
        </c:rich>
      </c:tx>
      <c:layout>
        <c:manualLayout>
          <c:xMode val="edge"/>
          <c:yMode val="edge"/>
          <c:x val="0.2452431289640592"/>
          <c:y val="3.8327526132404179E-2"/>
        </c:manualLayout>
      </c:layout>
      <c:overlay val="0"/>
      <c:spPr>
        <a:noFill/>
        <a:ln w="25400">
          <a:noFill/>
        </a:ln>
      </c:spPr>
    </c:title>
    <c:autoTitleDeleted val="0"/>
    <c:plotArea>
      <c:layout>
        <c:manualLayout>
          <c:layoutTarget val="inner"/>
          <c:xMode val="edge"/>
          <c:yMode val="edge"/>
          <c:x val="0.19027484143763213"/>
          <c:y val="0.2264808362369338"/>
          <c:w val="0.78012684989429171"/>
          <c:h val="0.61672473867595823"/>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'3. LCC ombyggnad'!$C$12:$F$12</c:f>
              <c:strCache>
                <c:ptCount val="4"/>
                <c:pt idx="0">
                  <c:v>Befintlig</c:v>
                </c:pt>
                <c:pt idx="1">
                  <c:v>Ny 1</c:v>
                </c:pt>
                <c:pt idx="2">
                  <c:v>Ny 2</c:v>
                </c:pt>
                <c:pt idx="3">
                  <c:v>Ny 3</c:v>
                </c:pt>
              </c:strCache>
            </c:strRef>
          </c:cat>
          <c:val>
            <c:numRef>
              <c:f>'4. LCC nybyggnad'!$C$25:$F$25</c:f>
              <c:numCache>
                <c:formatCode># ##0</c:formatCode>
                <c:ptCount val="4"/>
                <c:pt idx="0">
                  <c:v>51406.875</c:v>
                </c:pt>
                <c:pt idx="1">
                  <c:v>50505</c:v>
                </c:pt>
                <c:pt idx="2">
                  <c:v>47619</c:v>
                </c:pt>
                <c:pt idx="3">
                  <c:v>46897.5</c:v>
                </c:pt>
              </c:numCache>
            </c:numRef>
          </c:val>
        </c:ser>
        <c:dLbls>
          <c:showLegendKey val="0"/>
          <c:showVal val="0"/>
          <c:showCatName val="0"/>
          <c:showSerName val="0"/>
          <c:showPercent val="0"/>
          <c:showBubbleSize val="0"/>
        </c:dLbls>
        <c:gapWidth val="150"/>
        <c:axId val="44570496"/>
        <c:axId val="44572032"/>
      </c:barChart>
      <c:catAx>
        <c:axId val="44570496"/>
        <c:scaling>
          <c:orientation val="minMax"/>
        </c:scaling>
        <c:delete val="0"/>
        <c:axPos val="b"/>
        <c:numFmt formatCode="Standard"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sv-SE"/>
          </a:p>
        </c:txPr>
        <c:crossAx val="44572032"/>
        <c:crosses val="autoZero"/>
        <c:auto val="1"/>
        <c:lblAlgn val="ctr"/>
        <c:lblOffset val="100"/>
        <c:tickLblSkip val="1"/>
        <c:tickMarkSkip val="1"/>
        <c:noMultiLvlLbl val="0"/>
      </c:catAx>
      <c:valAx>
        <c:axId val="44572032"/>
        <c:scaling>
          <c:orientation val="minMax"/>
        </c:scaling>
        <c:delete val="0"/>
        <c:axPos val="l"/>
        <c:majorGridlines>
          <c:spPr>
            <a:ln w="3175">
              <a:solidFill>
                <a:srgbClr val="000000"/>
              </a:solidFill>
              <a:prstDash val="solid"/>
            </a:ln>
          </c:spPr>
        </c:majorGridlines>
        <c:title>
          <c:tx>
            <c:rich>
              <a:bodyPr/>
              <a:lstStyle/>
              <a:p>
                <a:pPr>
                  <a:defRPr sz="975" b="1" i="0" u="none" strike="noStrike" baseline="0">
                    <a:solidFill>
                      <a:srgbClr val="000000"/>
                    </a:solidFill>
                    <a:latin typeface="Arial"/>
                    <a:ea typeface="Arial"/>
                    <a:cs typeface="Arial"/>
                  </a:defRPr>
                </a:pPr>
                <a:r>
                  <a:t>kWh/år</a:t>
                </a:r>
              </a:p>
            </c:rich>
          </c:tx>
          <c:layout>
            <c:manualLayout>
              <c:xMode val="edge"/>
              <c:yMode val="edge"/>
              <c:x val="3.382663847780127E-2"/>
              <c:y val="0.44947735191637633"/>
            </c:manualLayout>
          </c:layout>
          <c:overlay val="0"/>
          <c:spPr>
            <a:noFill/>
            <a:ln w="25400">
              <a:noFill/>
            </a:ln>
          </c:spPr>
        </c:title>
        <c:numFmt formatCode="# ##0"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sv-SE"/>
          </a:p>
        </c:txPr>
        <c:crossAx val="4457049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sv-SE"/>
    </a:p>
  </c:txPr>
  <c:printSettings>
    <c:headerFooter alignWithMargins="0"/>
    <c:pageMargins b="1" l="0.75" r="0.75" t="1" header="0.5" footer="0.5"/>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38100</xdr:colOff>
      <xdr:row>3</xdr:row>
      <xdr:rowOff>123825</xdr:rowOff>
    </xdr:from>
    <xdr:to>
      <xdr:col>4</xdr:col>
      <xdr:colOff>609600</xdr:colOff>
      <xdr:row>6</xdr:row>
      <xdr:rowOff>38100</xdr:rowOff>
    </xdr:to>
    <xdr:sp macro="" textlink="">
      <xdr:nvSpPr>
        <xdr:cNvPr id="43009" name="Text Box 1"/>
        <xdr:cNvSpPr txBox="1">
          <a:spLocks noChangeArrowheads="1"/>
        </xdr:cNvSpPr>
      </xdr:nvSpPr>
      <xdr:spPr bwMode="auto">
        <a:xfrm>
          <a:off x="38100" y="847725"/>
          <a:ext cx="3457575" cy="5143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sv-SE" sz="1000" b="0" i="0" strike="noStrike">
              <a:solidFill>
                <a:srgbClr val="000000"/>
              </a:solidFill>
              <a:latin typeface="Arial"/>
              <a:cs typeface="Arial"/>
            </a:rPr>
            <a:t>Inventeringsplanen ska redogöra för när inventeringar av  lokaler ska genomföras.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85725</xdr:colOff>
      <xdr:row>11</xdr:row>
      <xdr:rowOff>38100</xdr:rowOff>
    </xdr:from>
    <xdr:to>
      <xdr:col>14</xdr:col>
      <xdr:colOff>323850</xdr:colOff>
      <xdr:row>15</xdr:row>
      <xdr:rowOff>76200</xdr:rowOff>
    </xdr:to>
    <xdr:sp macro="" textlink="">
      <xdr:nvSpPr>
        <xdr:cNvPr id="9219" name="Text Box 3"/>
        <xdr:cNvSpPr txBox="1">
          <a:spLocks noChangeArrowheads="1"/>
        </xdr:cNvSpPr>
      </xdr:nvSpPr>
      <xdr:spPr bwMode="auto">
        <a:xfrm>
          <a:off x="6105525" y="2209800"/>
          <a:ext cx="2838450" cy="8001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lnSpc>
              <a:spcPts val="1000"/>
            </a:lnSpc>
            <a:defRPr sz="1000"/>
          </a:pPr>
          <a:r>
            <a:rPr lang="sv-SE" sz="1000" b="0" i="0" strike="noStrike">
              <a:solidFill>
                <a:srgbClr val="000000"/>
              </a:solidFill>
              <a:latin typeface="Arial"/>
              <a:cs typeface="Arial"/>
            </a:rPr>
            <a:t>Det är inte nödvändigt att inventera alla rum i en fastighet. Välj ut typiska rum och inventera 2-4 per typ. Ta sedan reda på hur många m2 det finns av de olika typerna. Skriv ut flera blanketter vid behov. </a:t>
          </a:r>
        </a:p>
      </xdr:txBody>
    </xdr:sp>
    <xdr:clientData/>
  </xdr:twoCellAnchor>
  <xdr:twoCellAnchor>
    <xdr:from>
      <xdr:col>11</xdr:col>
      <xdr:colOff>85725</xdr:colOff>
      <xdr:row>10</xdr:row>
      <xdr:rowOff>66675</xdr:rowOff>
    </xdr:from>
    <xdr:to>
      <xdr:col>12</xdr:col>
      <xdr:colOff>314325</xdr:colOff>
      <xdr:row>11</xdr:row>
      <xdr:rowOff>38100</xdr:rowOff>
    </xdr:to>
    <xdr:sp macro="" textlink="">
      <xdr:nvSpPr>
        <xdr:cNvPr id="9220" name="Text Box 4"/>
        <xdr:cNvSpPr txBox="1">
          <a:spLocks noChangeArrowheads="1"/>
        </xdr:cNvSpPr>
      </xdr:nvSpPr>
      <xdr:spPr bwMode="auto">
        <a:xfrm>
          <a:off x="6105525" y="2047875"/>
          <a:ext cx="990600" cy="161925"/>
        </a:xfrm>
        <a:prstGeom prst="rect">
          <a:avLst/>
        </a:prstGeom>
        <a:solidFill>
          <a:srgbClr val="FF99CC"/>
        </a:solidFill>
        <a:ln w="9525">
          <a:solidFill>
            <a:srgbClr val="000000"/>
          </a:solidFill>
          <a:miter lim="800000"/>
          <a:headEnd/>
          <a:tailEnd/>
        </a:ln>
      </xdr:spPr>
      <xdr:txBody>
        <a:bodyPr vertOverflow="clip" wrap="square" lIns="27432" tIns="22860" rIns="27432" bIns="0" anchor="t" upright="1"/>
        <a:lstStyle/>
        <a:p>
          <a:pPr algn="ctr" rtl="0">
            <a:defRPr sz="1000"/>
          </a:pPr>
          <a:r>
            <a:rPr lang="sv-SE" sz="1000" b="1" i="0" strike="noStrike">
              <a:solidFill>
                <a:srgbClr val="000000"/>
              </a:solidFill>
              <a:latin typeface="Arial Narrow"/>
            </a:rPr>
            <a:t>Leta efter typrum</a:t>
          </a:r>
        </a:p>
      </xdr:txBody>
    </xdr:sp>
    <xdr:clientData/>
  </xdr:twoCellAnchor>
  <xdr:twoCellAnchor editAs="oneCell">
    <xdr:from>
      <xdr:col>12</xdr:col>
      <xdr:colOff>200025</xdr:colOff>
      <xdr:row>3</xdr:row>
      <xdr:rowOff>123825</xdr:rowOff>
    </xdr:from>
    <xdr:to>
      <xdr:col>12</xdr:col>
      <xdr:colOff>276225</xdr:colOff>
      <xdr:row>4</xdr:row>
      <xdr:rowOff>123825</xdr:rowOff>
    </xdr:to>
    <xdr:sp macro="" textlink="">
      <xdr:nvSpPr>
        <xdr:cNvPr id="9257" name="Text Box 5"/>
        <xdr:cNvSpPr txBox="1">
          <a:spLocks noChangeArrowheads="1"/>
        </xdr:cNvSpPr>
      </xdr:nvSpPr>
      <xdr:spPr bwMode="auto">
        <a:xfrm>
          <a:off x="6981825" y="78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xdr:col>
      <xdr:colOff>95250</xdr:colOff>
      <xdr:row>17</xdr:row>
      <xdr:rowOff>47625</xdr:rowOff>
    </xdr:from>
    <xdr:to>
      <xdr:col>14</xdr:col>
      <xdr:colOff>295275</xdr:colOff>
      <xdr:row>26</xdr:row>
      <xdr:rowOff>28575</xdr:rowOff>
    </xdr:to>
    <xdr:sp macro="" textlink="">
      <xdr:nvSpPr>
        <xdr:cNvPr id="9222" name="Text Box 6"/>
        <xdr:cNvSpPr txBox="1">
          <a:spLocks noChangeArrowheads="1"/>
        </xdr:cNvSpPr>
      </xdr:nvSpPr>
      <xdr:spPr bwMode="auto">
        <a:xfrm>
          <a:off x="6115050" y="3362325"/>
          <a:ext cx="2800350" cy="16954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sv-SE" sz="1000" b="0" i="0" strike="noStrike">
              <a:solidFill>
                <a:srgbClr val="000000"/>
              </a:solidFill>
              <a:latin typeface="Arial"/>
              <a:cs typeface="Arial"/>
            </a:rPr>
            <a:t>Använd om möjligt följande kategorisering av rum:</a:t>
          </a:r>
        </a:p>
        <a:p>
          <a:pPr algn="l" rtl="0">
            <a:defRPr sz="1000"/>
          </a:pPr>
          <a:r>
            <a:rPr lang="sv-SE" sz="1000" b="0" i="0" strike="noStrike">
              <a:solidFill>
                <a:srgbClr val="000000"/>
              </a:solidFill>
              <a:latin typeface="Arial"/>
              <a:cs typeface="Arial"/>
            </a:rPr>
            <a:t>1 kontorsrum/arbetsrum</a:t>
          </a:r>
        </a:p>
        <a:p>
          <a:pPr algn="l" rtl="0">
            <a:defRPr sz="1000"/>
          </a:pPr>
          <a:r>
            <a:rPr lang="sv-SE" sz="1000" b="0" i="0" strike="noStrike">
              <a:solidFill>
                <a:srgbClr val="000000"/>
              </a:solidFill>
              <a:latin typeface="Arial"/>
              <a:cs typeface="Arial"/>
            </a:rPr>
            <a:t>2 kommunikationsyta/korridor/trapphall</a:t>
          </a:r>
        </a:p>
        <a:p>
          <a:pPr algn="l" rtl="0">
            <a:defRPr sz="1000"/>
          </a:pPr>
          <a:r>
            <a:rPr lang="sv-SE" sz="1000" b="0" i="0" strike="noStrike">
              <a:solidFill>
                <a:srgbClr val="000000"/>
              </a:solidFill>
              <a:latin typeface="Arial"/>
              <a:cs typeface="Arial"/>
            </a:rPr>
            <a:t>3 skolsal/föreläsningssal</a:t>
          </a:r>
        </a:p>
        <a:p>
          <a:pPr algn="l" rtl="0">
            <a:defRPr sz="1000"/>
          </a:pPr>
          <a:r>
            <a:rPr lang="sv-SE" sz="1000" b="0" i="0" strike="noStrike">
              <a:solidFill>
                <a:srgbClr val="000000"/>
              </a:solidFill>
              <a:latin typeface="Arial"/>
              <a:cs typeface="Arial"/>
            </a:rPr>
            <a:t>4 vårdrum</a:t>
          </a:r>
        </a:p>
        <a:p>
          <a:pPr algn="l" rtl="0">
            <a:defRPr sz="1000"/>
          </a:pPr>
          <a:r>
            <a:rPr lang="sv-SE" sz="1000" b="0" i="0" strike="noStrike">
              <a:solidFill>
                <a:srgbClr val="000000"/>
              </a:solidFill>
              <a:latin typeface="Arial"/>
              <a:cs typeface="Arial"/>
            </a:rPr>
            <a:t>5 konferensrum</a:t>
          </a:r>
        </a:p>
        <a:p>
          <a:pPr algn="l" rtl="0">
            <a:defRPr sz="1000"/>
          </a:pPr>
          <a:r>
            <a:rPr lang="sv-SE" sz="1000" b="0" i="0" strike="noStrike">
              <a:solidFill>
                <a:srgbClr val="000000"/>
              </a:solidFill>
              <a:latin typeface="Arial"/>
              <a:cs typeface="Arial"/>
            </a:rPr>
            <a:t>6 lager/förråd</a:t>
          </a:r>
        </a:p>
        <a:p>
          <a:pPr algn="l" rtl="0">
            <a:defRPr sz="1000"/>
          </a:pPr>
          <a:r>
            <a:rPr lang="sv-SE" sz="1000" b="0" i="0" strike="noStrike">
              <a:solidFill>
                <a:srgbClr val="000000"/>
              </a:solidFill>
              <a:latin typeface="Arial"/>
              <a:cs typeface="Arial"/>
            </a:rPr>
            <a:t>7 personalrum/fikarum</a:t>
          </a:r>
        </a:p>
        <a:p>
          <a:pPr algn="l" rtl="0">
            <a:defRPr sz="1000"/>
          </a:pPr>
          <a:r>
            <a:rPr lang="sv-SE" sz="1000" b="0" i="0" strike="noStrike">
              <a:solidFill>
                <a:srgbClr val="000000"/>
              </a:solidFill>
              <a:latin typeface="Arial"/>
              <a:cs typeface="Arial"/>
            </a:rPr>
            <a:t>8. butik</a:t>
          </a:r>
        </a:p>
        <a:p>
          <a:pPr algn="l" rtl="0">
            <a:defRPr sz="1000"/>
          </a:pPr>
          <a:r>
            <a:rPr lang="sv-SE" sz="1000" b="0" i="0" strike="noStrike">
              <a:solidFill>
                <a:srgbClr val="000000"/>
              </a:solidFill>
              <a:latin typeface="Arial"/>
              <a:cs typeface="Arial"/>
            </a:rPr>
            <a:t>9. Annat</a:t>
          </a:r>
        </a:p>
        <a:p>
          <a:pPr algn="l" rtl="0">
            <a:defRPr sz="1000"/>
          </a:pPr>
          <a:endParaRPr lang="sv-SE" sz="1000" b="0" i="0" strike="noStrike">
            <a:solidFill>
              <a:srgbClr val="000000"/>
            </a:solidFill>
            <a:latin typeface="Arial"/>
            <a:cs typeface="Arial"/>
          </a:endParaRPr>
        </a:p>
      </xdr:txBody>
    </xdr:sp>
    <xdr:clientData/>
  </xdr:twoCellAnchor>
  <xdr:twoCellAnchor>
    <xdr:from>
      <xdr:col>11</xdr:col>
      <xdr:colOff>114300</xdr:colOff>
      <xdr:row>16</xdr:row>
      <xdr:rowOff>76200</xdr:rowOff>
    </xdr:from>
    <xdr:to>
      <xdr:col>12</xdr:col>
      <xdr:colOff>342900</xdr:colOff>
      <xdr:row>17</xdr:row>
      <xdr:rowOff>38100</xdr:rowOff>
    </xdr:to>
    <xdr:sp macro="" textlink="">
      <xdr:nvSpPr>
        <xdr:cNvPr id="9223" name="Text Box 7"/>
        <xdr:cNvSpPr txBox="1">
          <a:spLocks noChangeArrowheads="1"/>
        </xdr:cNvSpPr>
      </xdr:nvSpPr>
      <xdr:spPr bwMode="auto">
        <a:xfrm>
          <a:off x="6134100" y="3200400"/>
          <a:ext cx="990600" cy="152400"/>
        </a:xfrm>
        <a:prstGeom prst="rect">
          <a:avLst/>
        </a:prstGeom>
        <a:solidFill>
          <a:srgbClr val="FF99CC"/>
        </a:solidFill>
        <a:ln w="9525">
          <a:solidFill>
            <a:srgbClr val="000000"/>
          </a:solidFill>
          <a:miter lim="800000"/>
          <a:headEnd/>
          <a:tailEnd/>
        </a:ln>
      </xdr:spPr>
      <xdr:txBody>
        <a:bodyPr vertOverflow="clip" wrap="square" lIns="27432" tIns="22860" rIns="27432" bIns="0" anchor="t" upright="1"/>
        <a:lstStyle/>
        <a:p>
          <a:pPr algn="ctr" rtl="0">
            <a:defRPr sz="1000"/>
          </a:pPr>
          <a:r>
            <a:rPr lang="sv-SE" sz="1000" b="1" i="0" strike="noStrike">
              <a:solidFill>
                <a:srgbClr val="000000"/>
              </a:solidFill>
              <a:latin typeface="Arial Narrow"/>
            </a:rPr>
            <a:t>Rumstyp</a:t>
          </a:r>
        </a:p>
      </xdr:txBody>
    </xdr:sp>
    <xdr:clientData/>
  </xdr:twoCellAnchor>
  <xdr:twoCellAnchor>
    <xdr:from>
      <xdr:col>11</xdr:col>
      <xdr:colOff>95250</xdr:colOff>
      <xdr:row>28</xdr:row>
      <xdr:rowOff>66675</xdr:rowOff>
    </xdr:from>
    <xdr:to>
      <xdr:col>13</xdr:col>
      <xdr:colOff>85725</xdr:colOff>
      <xdr:row>33</xdr:row>
      <xdr:rowOff>123825</xdr:rowOff>
    </xdr:to>
    <xdr:sp macro="" textlink="">
      <xdr:nvSpPr>
        <xdr:cNvPr id="9224" name="Text Box 8"/>
        <xdr:cNvSpPr txBox="1">
          <a:spLocks noChangeArrowheads="1"/>
        </xdr:cNvSpPr>
      </xdr:nvSpPr>
      <xdr:spPr bwMode="auto">
        <a:xfrm>
          <a:off x="6115050" y="5476875"/>
          <a:ext cx="2447925" cy="10096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lnSpc>
              <a:spcPts val="1100"/>
            </a:lnSpc>
            <a:defRPr sz="1000"/>
          </a:pPr>
          <a:endParaRPr lang="sv-SE" sz="1000" b="0" i="0" strike="noStrike">
            <a:solidFill>
              <a:srgbClr val="000000"/>
            </a:solidFill>
            <a:latin typeface="Arial"/>
            <a:cs typeface="Arial"/>
          </a:endParaRPr>
        </a:p>
        <a:p>
          <a:pPr algn="l" rtl="0">
            <a:lnSpc>
              <a:spcPts val="1100"/>
            </a:lnSpc>
            <a:defRPr sz="1000"/>
          </a:pPr>
          <a:r>
            <a:rPr lang="sv-SE" sz="1000" b="0" i="0" strike="noStrike">
              <a:solidFill>
                <a:srgbClr val="000000"/>
              </a:solidFill>
              <a:latin typeface="Arial"/>
              <a:cs typeface="Arial"/>
            </a:rPr>
            <a:t>Behöver du hjälp med att fylla i mallen?</a:t>
          </a:r>
        </a:p>
        <a:p>
          <a:pPr algn="l" rtl="0">
            <a:lnSpc>
              <a:spcPts val="1000"/>
            </a:lnSpc>
            <a:defRPr sz="1000"/>
          </a:pPr>
          <a:r>
            <a:rPr lang="sv-SE" sz="1000" b="0" i="0" strike="noStrike">
              <a:solidFill>
                <a:srgbClr val="000000"/>
              </a:solidFill>
              <a:latin typeface="Arial"/>
              <a:cs typeface="Arial"/>
            </a:rPr>
            <a:t>Ring:</a:t>
          </a:r>
        </a:p>
        <a:p>
          <a:pPr algn="l" rtl="0">
            <a:lnSpc>
              <a:spcPts val="1100"/>
            </a:lnSpc>
            <a:defRPr sz="1000"/>
          </a:pPr>
          <a:r>
            <a:rPr lang="sv-SE" sz="1000" b="0" i="0" strike="noStrike">
              <a:solidFill>
                <a:srgbClr val="000000"/>
              </a:solidFill>
              <a:latin typeface="Arial"/>
              <a:cs typeface="Arial"/>
            </a:rPr>
            <a:t>Peter Pertola, 070-585 34 36</a:t>
          </a:r>
        </a:p>
        <a:p>
          <a:pPr algn="l" rtl="0">
            <a:lnSpc>
              <a:spcPts val="1000"/>
            </a:lnSpc>
            <a:defRPr sz="1000"/>
          </a:pPr>
          <a:r>
            <a:rPr lang="sv-SE" sz="1000" b="0" i="0" strike="noStrike">
              <a:solidFill>
                <a:srgbClr val="000000"/>
              </a:solidFill>
              <a:latin typeface="Arial"/>
              <a:cs typeface="Arial"/>
            </a:rPr>
            <a:t>Lotta Bångens 08-747 86 98, 070-343 9212</a:t>
          </a:r>
        </a:p>
      </xdr:txBody>
    </xdr:sp>
    <xdr:clientData/>
  </xdr:twoCellAnchor>
  <xdr:twoCellAnchor>
    <xdr:from>
      <xdr:col>11</xdr:col>
      <xdr:colOff>95250</xdr:colOff>
      <xdr:row>26</xdr:row>
      <xdr:rowOff>161925</xdr:rowOff>
    </xdr:from>
    <xdr:to>
      <xdr:col>12</xdr:col>
      <xdr:colOff>571500</xdr:colOff>
      <xdr:row>28</xdr:row>
      <xdr:rowOff>66675</xdr:rowOff>
    </xdr:to>
    <xdr:sp macro="" textlink="">
      <xdr:nvSpPr>
        <xdr:cNvPr id="9225" name="Text Box 9"/>
        <xdr:cNvSpPr txBox="1">
          <a:spLocks noChangeArrowheads="1"/>
        </xdr:cNvSpPr>
      </xdr:nvSpPr>
      <xdr:spPr bwMode="auto">
        <a:xfrm>
          <a:off x="6115050" y="5191125"/>
          <a:ext cx="1238250" cy="285750"/>
        </a:xfrm>
        <a:prstGeom prst="rect">
          <a:avLst/>
        </a:prstGeom>
        <a:solidFill>
          <a:srgbClr val="FF99CC"/>
        </a:solidFill>
        <a:ln w="9525">
          <a:solidFill>
            <a:srgbClr val="000000"/>
          </a:solidFill>
          <a:miter lim="800000"/>
          <a:headEnd/>
          <a:tailEnd/>
        </a:ln>
      </xdr:spPr>
      <xdr:txBody>
        <a:bodyPr vertOverflow="clip" wrap="square" lIns="27432" tIns="27432" rIns="27432" bIns="0" anchor="t" upright="1"/>
        <a:lstStyle/>
        <a:p>
          <a:pPr algn="ctr" rtl="0">
            <a:defRPr sz="1000"/>
          </a:pPr>
          <a:r>
            <a:rPr lang="sv-SE" sz="1200" b="1" i="0" strike="noStrike">
              <a:solidFill>
                <a:srgbClr val="000000"/>
              </a:solidFill>
              <a:latin typeface="Arial Narrow"/>
            </a:rPr>
            <a:t>Information/frågor</a:t>
          </a:r>
        </a:p>
      </xdr:txBody>
    </xdr:sp>
    <xdr:clientData/>
  </xdr:twoCellAnchor>
  <xdr:twoCellAnchor>
    <xdr:from>
      <xdr:col>11</xdr:col>
      <xdr:colOff>76200</xdr:colOff>
      <xdr:row>4</xdr:row>
      <xdr:rowOff>190500</xdr:rowOff>
    </xdr:from>
    <xdr:to>
      <xdr:col>12</xdr:col>
      <xdr:colOff>1552575</xdr:colOff>
      <xdr:row>8</xdr:row>
      <xdr:rowOff>161925</xdr:rowOff>
    </xdr:to>
    <xdr:sp macro="" textlink="">
      <xdr:nvSpPr>
        <xdr:cNvPr id="9226" name="Text Box 10"/>
        <xdr:cNvSpPr txBox="1">
          <a:spLocks noChangeArrowheads="1"/>
        </xdr:cNvSpPr>
      </xdr:nvSpPr>
      <xdr:spPr bwMode="auto">
        <a:xfrm>
          <a:off x="6096000" y="1047750"/>
          <a:ext cx="2238375" cy="7143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lnSpc>
              <a:spcPts val="1100"/>
            </a:lnSpc>
            <a:defRPr sz="1000"/>
          </a:pPr>
          <a:r>
            <a:rPr lang="sv-SE" sz="1000" b="1" i="0" strike="noStrike">
              <a:solidFill>
                <a:srgbClr val="000000"/>
              </a:solidFill>
              <a:latin typeface="Arial"/>
              <a:cs typeface="Arial"/>
            </a:rPr>
            <a:t>Driftdonseffekter</a:t>
          </a:r>
          <a:endParaRPr lang="sv-SE" sz="1000" b="0" i="0" strike="noStrike">
            <a:solidFill>
              <a:srgbClr val="000000"/>
            </a:solidFill>
            <a:latin typeface="Arial"/>
            <a:cs typeface="Arial"/>
          </a:endParaRPr>
        </a:p>
        <a:p>
          <a:pPr algn="l" rtl="0">
            <a:lnSpc>
              <a:spcPts val="1100"/>
            </a:lnSpc>
            <a:defRPr sz="1000"/>
          </a:pPr>
          <a:r>
            <a:rPr lang="sv-SE" sz="1000" b="0" i="0" strike="noStrike">
              <a:solidFill>
                <a:srgbClr val="000000"/>
              </a:solidFill>
              <a:latin typeface="Arial"/>
              <a:cs typeface="Arial"/>
            </a:rPr>
            <a:t>Glödljus,   lysrörseffekten * 1</a:t>
          </a:r>
        </a:p>
        <a:p>
          <a:pPr algn="l" rtl="0">
            <a:lnSpc>
              <a:spcPts val="1100"/>
            </a:lnSpc>
            <a:defRPr sz="1000"/>
          </a:pPr>
          <a:r>
            <a:rPr lang="sv-SE" sz="1000" b="0" i="0" strike="noStrike">
              <a:solidFill>
                <a:srgbClr val="000000"/>
              </a:solidFill>
              <a:latin typeface="Arial"/>
              <a:cs typeface="Arial"/>
            </a:rPr>
            <a:t>Lysrör, konv drift,  lysrörseffekten * 1,25</a:t>
          </a:r>
        </a:p>
        <a:p>
          <a:pPr algn="l" rtl="0">
            <a:lnSpc>
              <a:spcPts val="1000"/>
            </a:lnSpc>
            <a:defRPr sz="1000"/>
          </a:pPr>
          <a:r>
            <a:rPr lang="sv-SE" sz="1000" b="0" i="0" strike="noStrike">
              <a:solidFill>
                <a:srgbClr val="000000"/>
              </a:solidFill>
              <a:latin typeface="Arial"/>
              <a:cs typeface="Arial"/>
            </a:rPr>
            <a:t>Lysrör, hf-drift,   lysrörseffekten * 1,1</a:t>
          </a:r>
        </a:p>
        <a:p>
          <a:pPr algn="l" rtl="0">
            <a:lnSpc>
              <a:spcPts val="1000"/>
            </a:lnSpc>
            <a:defRPr sz="1000"/>
          </a:pPr>
          <a:r>
            <a:rPr lang="sv-SE" sz="1000" b="0" i="0" strike="noStrike">
              <a:solidFill>
                <a:srgbClr val="000000"/>
              </a:solidFill>
              <a:latin typeface="Arial"/>
              <a:cs typeface="Arial"/>
            </a:rPr>
            <a:t>  </a:t>
          </a:r>
        </a:p>
      </xdr:txBody>
    </xdr:sp>
    <xdr:clientData/>
  </xdr:twoCellAnchor>
  <xdr:twoCellAnchor>
    <xdr:from>
      <xdr:col>11</xdr:col>
      <xdr:colOff>76200</xdr:colOff>
      <xdr:row>4</xdr:row>
      <xdr:rowOff>0</xdr:rowOff>
    </xdr:from>
    <xdr:to>
      <xdr:col>12</xdr:col>
      <xdr:colOff>295275</xdr:colOff>
      <xdr:row>4</xdr:row>
      <xdr:rowOff>190500</xdr:rowOff>
    </xdr:to>
    <xdr:sp macro="" textlink="">
      <xdr:nvSpPr>
        <xdr:cNvPr id="9227" name="Text Box 11"/>
        <xdr:cNvSpPr txBox="1">
          <a:spLocks noChangeArrowheads="1"/>
        </xdr:cNvSpPr>
      </xdr:nvSpPr>
      <xdr:spPr bwMode="auto">
        <a:xfrm>
          <a:off x="6096000" y="857250"/>
          <a:ext cx="981075" cy="190500"/>
        </a:xfrm>
        <a:prstGeom prst="rect">
          <a:avLst/>
        </a:prstGeom>
        <a:solidFill>
          <a:srgbClr val="FF99CC"/>
        </a:solidFill>
        <a:ln w="9525">
          <a:solidFill>
            <a:srgbClr val="000000"/>
          </a:solidFill>
          <a:miter lim="800000"/>
          <a:headEnd/>
          <a:tailEnd/>
        </a:ln>
      </xdr:spPr>
      <xdr:txBody>
        <a:bodyPr vertOverflow="clip" wrap="square" lIns="27432" tIns="22860" rIns="27432" bIns="0" anchor="t" upright="1"/>
        <a:lstStyle/>
        <a:p>
          <a:pPr algn="ctr" rtl="0">
            <a:defRPr sz="1000"/>
          </a:pPr>
          <a:r>
            <a:rPr lang="sv-SE" sz="1000" b="1" i="0" strike="noStrike">
              <a:solidFill>
                <a:srgbClr val="000000"/>
              </a:solidFill>
              <a:latin typeface="Arial Narrow"/>
            </a:rPr>
            <a:t>Effekt inkl driftdon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809625</xdr:colOff>
      <xdr:row>84</xdr:row>
      <xdr:rowOff>190500</xdr:rowOff>
    </xdr:from>
    <xdr:to>
      <xdr:col>7</xdr:col>
      <xdr:colOff>790575</xdr:colOff>
      <xdr:row>104</xdr:row>
      <xdr:rowOff>66675</xdr:rowOff>
    </xdr:to>
    <xdr:sp macro="" textlink="">
      <xdr:nvSpPr>
        <xdr:cNvPr id="1035" name="Text Box 11"/>
        <xdr:cNvSpPr txBox="1">
          <a:spLocks noChangeArrowheads="1"/>
        </xdr:cNvSpPr>
      </xdr:nvSpPr>
      <xdr:spPr bwMode="auto">
        <a:xfrm>
          <a:off x="5410200" y="16621125"/>
          <a:ext cx="3495675" cy="3876675"/>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sv-SE" sz="1200" b="1" i="0" strike="noStrike">
              <a:solidFill>
                <a:srgbClr val="000000"/>
              </a:solidFill>
              <a:latin typeface="Arial Narrow"/>
            </a:rPr>
            <a:t>Om kostnad för ny investering understiger </a:t>
          </a:r>
        </a:p>
        <a:p>
          <a:pPr algn="l" rtl="0">
            <a:defRPr sz="1000"/>
          </a:pPr>
          <a:r>
            <a:rPr lang="sv-SE" sz="1200" b="1" i="0" strike="noStrike">
              <a:solidFill>
                <a:srgbClr val="000000"/>
              </a:solidFill>
              <a:latin typeface="Arial Narrow"/>
            </a:rPr>
            <a:t>"Investeringsutrymme" är det lönsamt att bygga om </a:t>
          </a:r>
        </a:p>
        <a:p>
          <a:pPr algn="l" rtl="0">
            <a:defRPr sz="1000"/>
          </a:pPr>
          <a:r>
            <a:rPr lang="sv-SE" sz="1200" b="1" i="0" strike="noStrike">
              <a:solidFill>
                <a:srgbClr val="000000"/>
              </a:solidFill>
              <a:latin typeface="Arial Narrow"/>
            </a:rPr>
            <a:t>belysningen. För att uppskatta kostnader för ny </a:t>
          </a:r>
        </a:p>
        <a:p>
          <a:pPr algn="l" rtl="0">
            <a:defRPr sz="1000"/>
          </a:pPr>
          <a:r>
            <a:rPr lang="sv-SE" sz="1200" b="1" i="0" strike="noStrike">
              <a:solidFill>
                <a:srgbClr val="000000"/>
              </a:solidFill>
              <a:latin typeface="Arial Narrow"/>
            </a:rPr>
            <a:t>anläggning används egna referensdata från ny-</a:t>
          </a:r>
        </a:p>
        <a:p>
          <a:pPr algn="l" rtl="0">
            <a:defRPr sz="1000"/>
          </a:pPr>
          <a:r>
            <a:rPr lang="sv-SE" sz="1200" b="1" i="0" strike="noStrike">
              <a:solidFill>
                <a:srgbClr val="000000"/>
              </a:solidFill>
              <a:latin typeface="Arial Narrow"/>
            </a:rPr>
            <a:t>installationer alt hämtas priser in från leverantörer. </a:t>
          </a:r>
        </a:p>
        <a:p>
          <a:pPr algn="l" rtl="0">
            <a:defRPr sz="1000"/>
          </a:pPr>
          <a:r>
            <a:rPr lang="sv-SE" sz="1200" b="1" i="0" strike="noStrike">
              <a:solidFill>
                <a:srgbClr val="000000"/>
              </a:solidFill>
              <a:latin typeface="Arial Narrow"/>
            </a:rPr>
            <a:t>Priserna ska vara totalkostnader, dvs både armaturer, </a:t>
          </a:r>
        </a:p>
        <a:p>
          <a:pPr algn="l" rtl="0">
            <a:defRPr sz="1000"/>
          </a:pPr>
          <a:r>
            <a:rPr lang="sv-SE" sz="1200" b="1" i="0" strike="noStrike">
              <a:solidFill>
                <a:srgbClr val="000000"/>
              </a:solidFill>
              <a:latin typeface="Arial Narrow"/>
            </a:rPr>
            <a:t>övrig utrustning samt installation ska ingå. </a:t>
          </a:r>
        </a:p>
        <a:p>
          <a:pPr algn="l" rtl="0">
            <a:defRPr sz="1000"/>
          </a:pPr>
          <a:r>
            <a:rPr lang="sv-SE" sz="1200" b="1" i="0" strike="noStrike">
              <a:solidFill>
                <a:srgbClr val="000000"/>
              </a:solidFill>
              <a:latin typeface="Arial Narrow"/>
            </a:rPr>
            <a:t>Om samma kalkytid används för alla alternativ </a:t>
          </a:r>
        </a:p>
        <a:p>
          <a:pPr algn="l" rtl="0">
            <a:defRPr sz="1000"/>
          </a:pPr>
          <a:r>
            <a:rPr lang="sv-SE" sz="1200" b="1" i="0" strike="noStrike">
              <a:solidFill>
                <a:srgbClr val="000000"/>
              </a:solidFill>
              <a:latin typeface="Arial Narrow"/>
            </a:rPr>
            <a:t>används resultatet i de gula rutorna "Investerings-</a:t>
          </a:r>
        </a:p>
        <a:p>
          <a:pPr algn="l" rtl="0">
            <a:defRPr sz="1000"/>
          </a:pPr>
          <a:r>
            <a:rPr lang="sv-SE" sz="1200" b="1" i="0" strike="noStrike">
              <a:solidFill>
                <a:srgbClr val="000000"/>
              </a:solidFill>
              <a:latin typeface="Arial Narrow"/>
            </a:rPr>
            <a:t>utrymme". Om olika kalkyltider används för olika </a:t>
          </a:r>
        </a:p>
        <a:p>
          <a:pPr algn="l" rtl="0">
            <a:defRPr sz="1000"/>
          </a:pPr>
          <a:r>
            <a:rPr lang="sv-SE" sz="1200" b="1" i="0" strike="noStrike">
              <a:solidFill>
                <a:srgbClr val="000000"/>
              </a:solidFill>
              <a:latin typeface="Arial Narrow"/>
            </a:rPr>
            <a:t>alternativ används resultatet i de gröna rutorna </a:t>
          </a:r>
        </a:p>
        <a:p>
          <a:pPr algn="l" rtl="0">
            <a:defRPr sz="1000"/>
          </a:pPr>
          <a:r>
            <a:rPr lang="sv-SE" sz="1200" b="1" i="0" strike="noStrike">
              <a:solidFill>
                <a:srgbClr val="000000"/>
              </a:solidFill>
              <a:latin typeface="Arial Narrow"/>
            </a:rPr>
            <a:t>"Investeringsutrymme årlig kostnad". Om den </a:t>
          </a:r>
        </a:p>
        <a:p>
          <a:pPr algn="l" rtl="0">
            <a:defRPr sz="1000"/>
          </a:pPr>
          <a:r>
            <a:rPr lang="sv-SE" sz="1200" b="1" i="0" strike="noStrike">
              <a:solidFill>
                <a:srgbClr val="000000"/>
              </a:solidFill>
              <a:latin typeface="Arial Narrow"/>
            </a:rPr>
            <a:t>annuitetsberäknande investeringen (med </a:t>
          </a:r>
        </a:p>
        <a:p>
          <a:pPr algn="l" rtl="0">
            <a:defRPr sz="1000"/>
          </a:pPr>
          <a:r>
            <a:rPr lang="sv-SE" sz="1200" b="1" i="0" strike="noStrike">
              <a:solidFill>
                <a:srgbClr val="000000"/>
              </a:solidFill>
              <a:latin typeface="Arial Narrow"/>
            </a:rPr>
            <a:t>samma ränta och kalkyltid som använts i </a:t>
          </a:r>
        </a:p>
        <a:p>
          <a:pPr algn="l" rtl="0">
            <a:defRPr sz="1000"/>
          </a:pPr>
          <a:r>
            <a:rPr lang="sv-SE" sz="1200" b="1" i="0" strike="noStrike">
              <a:solidFill>
                <a:srgbClr val="000000"/>
              </a:solidFill>
              <a:latin typeface="Arial Narrow"/>
            </a:rPr>
            <a:t>LCC-kalkylen) understiger investerings-</a:t>
          </a:r>
        </a:p>
        <a:p>
          <a:pPr algn="l" rtl="0">
            <a:defRPr sz="1000"/>
          </a:pPr>
          <a:r>
            <a:rPr lang="sv-SE" sz="1200" b="1" i="0" strike="noStrike">
              <a:solidFill>
                <a:srgbClr val="000000"/>
              </a:solidFill>
              <a:latin typeface="Arial Narrow"/>
            </a:rPr>
            <a:t>utrymmets årliga kostnad så är det lönsamt att </a:t>
          </a:r>
        </a:p>
        <a:p>
          <a:pPr algn="l" rtl="0">
            <a:defRPr sz="1000"/>
          </a:pPr>
          <a:r>
            <a:rPr lang="sv-SE" sz="1200" b="1" i="0" strike="noStrike">
              <a:solidFill>
                <a:srgbClr val="000000"/>
              </a:solidFill>
              <a:latin typeface="Arial Narrow"/>
            </a:rPr>
            <a:t>genomföra investeringen. För annuitets-</a:t>
          </a:r>
        </a:p>
        <a:p>
          <a:pPr algn="l" rtl="0">
            <a:defRPr sz="1000"/>
          </a:pPr>
          <a:r>
            <a:rPr lang="sv-SE" sz="1200" b="1" i="0" strike="noStrike">
              <a:solidFill>
                <a:srgbClr val="000000"/>
              </a:solidFill>
              <a:latin typeface="Arial Narrow"/>
            </a:rPr>
            <a:t>beräkning av investering se nedan.</a:t>
          </a:r>
        </a:p>
      </xdr:txBody>
    </xdr:sp>
    <xdr:clientData/>
  </xdr:twoCellAnchor>
  <xdr:twoCellAnchor>
    <xdr:from>
      <xdr:col>6</xdr:col>
      <xdr:colOff>104775</xdr:colOff>
      <xdr:row>4</xdr:row>
      <xdr:rowOff>9525</xdr:rowOff>
    </xdr:from>
    <xdr:to>
      <xdr:col>7</xdr:col>
      <xdr:colOff>838200</xdr:colOff>
      <xdr:row>14</xdr:row>
      <xdr:rowOff>104775</xdr:rowOff>
    </xdr:to>
    <xdr:sp macro="" textlink="">
      <xdr:nvSpPr>
        <xdr:cNvPr id="1040" name="Text Box 16"/>
        <xdr:cNvSpPr txBox="1">
          <a:spLocks noChangeArrowheads="1"/>
        </xdr:cNvSpPr>
      </xdr:nvSpPr>
      <xdr:spPr bwMode="auto">
        <a:xfrm>
          <a:off x="7610475" y="876300"/>
          <a:ext cx="1343025" cy="16764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sv-SE" sz="1000" b="0" i="0" strike="noStrike">
              <a:solidFill>
                <a:srgbClr val="000000"/>
              </a:solidFill>
              <a:latin typeface="Arial"/>
              <a:cs typeface="Arial"/>
            </a:rPr>
            <a:t>Fyll endast i grå-</a:t>
          </a:r>
        </a:p>
        <a:p>
          <a:pPr algn="l" rtl="0">
            <a:defRPr sz="1000"/>
          </a:pPr>
          <a:r>
            <a:rPr lang="sv-SE" sz="1000" b="0" i="0" strike="noStrike">
              <a:solidFill>
                <a:srgbClr val="000000"/>
              </a:solidFill>
              <a:latin typeface="Arial"/>
              <a:cs typeface="Arial"/>
            </a:rPr>
            <a:t>markerade rutor!</a:t>
          </a:r>
        </a:p>
        <a:p>
          <a:pPr algn="l" rtl="0">
            <a:defRPr sz="1000"/>
          </a:pPr>
          <a:endParaRPr lang="sv-SE" sz="1000" b="0" i="0" strike="noStrike">
            <a:solidFill>
              <a:srgbClr val="000000"/>
            </a:solidFill>
            <a:latin typeface="Arial"/>
            <a:cs typeface="Arial"/>
          </a:endParaRPr>
        </a:p>
        <a:p>
          <a:pPr algn="l" rtl="0">
            <a:defRPr sz="1000"/>
          </a:pPr>
          <a:r>
            <a:rPr lang="sv-SE" sz="1000" b="0" i="0" strike="noStrike">
              <a:solidFill>
                <a:srgbClr val="000000"/>
              </a:solidFill>
              <a:latin typeface="Arial"/>
              <a:cs typeface="Arial"/>
            </a:rPr>
            <a:t>Rutor med röda </a:t>
          </a:r>
        </a:p>
        <a:p>
          <a:pPr algn="l" rtl="0">
            <a:defRPr sz="1000"/>
          </a:pPr>
          <a:r>
            <a:rPr lang="sv-SE" sz="1000" b="0" i="0" strike="noStrike">
              <a:solidFill>
                <a:srgbClr val="000000"/>
              </a:solidFill>
              <a:latin typeface="Arial"/>
              <a:cs typeface="Arial"/>
            </a:rPr>
            <a:t>markeringar innehåller </a:t>
          </a:r>
        </a:p>
        <a:p>
          <a:pPr algn="l" rtl="0">
            <a:defRPr sz="1000"/>
          </a:pPr>
          <a:r>
            <a:rPr lang="sv-SE" sz="1000" b="0" i="0" strike="noStrike">
              <a:solidFill>
                <a:srgbClr val="000000"/>
              </a:solidFill>
              <a:latin typeface="Arial"/>
              <a:cs typeface="Arial"/>
            </a:rPr>
            <a:t>förklaringar. </a:t>
          </a:r>
        </a:p>
        <a:p>
          <a:pPr algn="l" rtl="0">
            <a:defRPr sz="1000"/>
          </a:pPr>
          <a:r>
            <a:rPr lang="sv-SE" sz="1000" b="0" i="0" strike="noStrike">
              <a:solidFill>
                <a:srgbClr val="000000"/>
              </a:solidFill>
              <a:latin typeface="Arial"/>
              <a:cs typeface="Arial"/>
            </a:rPr>
            <a:t>Om du ställer dig med </a:t>
          </a:r>
        </a:p>
        <a:p>
          <a:pPr algn="l" rtl="0">
            <a:defRPr sz="1000"/>
          </a:pPr>
          <a:r>
            <a:rPr lang="sv-SE" sz="1000" b="0" i="0" strike="noStrike">
              <a:solidFill>
                <a:srgbClr val="000000"/>
              </a:solidFill>
              <a:latin typeface="Arial"/>
              <a:cs typeface="Arial"/>
            </a:rPr>
            <a:t>markören på rutan så </a:t>
          </a:r>
        </a:p>
        <a:p>
          <a:pPr algn="l" rtl="0">
            <a:defRPr sz="1000"/>
          </a:pPr>
          <a:r>
            <a:rPr lang="sv-SE" sz="1000" b="0" i="0" strike="noStrike">
              <a:solidFill>
                <a:srgbClr val="000000"/>
              </a:solidFill>
              <a:latin typeface="Arial"/>
              <a:cs typeface="Arial"/>
            </a:rPr>
            <a:t>visas förklaringstexten.</a:t>
          </a:r>
        </a:p>
      </xdr:txBody>
    </xdr:sp>
    <xdr:clientData/>
  </xdr:twoCellAnchor>
  <xdr:twoCellAnchor>
    <xdr:from>
      <xdr:col>6</xdr:col>
      <xdr:colOff>104775</xdr:colOff>
      <xdr:row>3</xdr:row>
      <xdr:rowOff>57150</xdr:rowOff>
    </xdr:from>
    <xdr:to>
      <xdr:col>7</xdr:col>
      <xdr:colOff>495300</xdr:colOff>
      <xdr:row>4</xdr:row>
      <xdr:rowOff>9525</xdr:rowOff>
    </xdr:to>
    <xdr:sp macro="" textlink="">
      <xdr:nvSpPr>
        <xdr:cNvPr id="1041" name="Text Box 17"/>
        <xdr:cNvSpPr txBox="1">
          <a:spLocks noChangeArrowheads="1"/>
        </xdr:cNvSpPr>
      </xdr:nvSpPr>
      <xdr:spPr bwMode="auto">
        <a:xfrm>
          <a:off x="7610475" y="714375"/>
          <a:ext cx="1000125" cy="161925"/>
        </a:xfrm>
        <a:prstGeom prst="rect">
          <a:avLst/>
        </a:prstGeom>
        <a:solidFill>
          <a:srgbClr val="FF99CC"/>
        </a:solidFill>
        <a:ln w="9525">
          <a:solidFill>
            <a:srgbClr val="000000"/>
          </a:solidFill>
          <a:miter lim="800000"/>
          <a:headEnd/>
          <a:tailEnd/>
        </a:ln>
      </xdr:spPr>
      <xdr:txBody>
        <a:bodyPr vertOverflow="clip" wrap="square" lIns="27432" tIns="22860" rIns="27432" bIns="0" anchor="t" upright="1"/>
        <a:lstStyle/>
        <a:p>
          <a:pPr algn="ctr" rtl="0">
            <a:defRPr sz="1000"/>
          </a:pPr>
          <a:r>
            <a:rPr lang="sv-SE" sz="1000" b="1" i="0" strike="noStrike">
              <a:solidFill>
                <a:srgbClr val="000000"/>
              </a:solidFill>
              <a:latin typeface="Arial Narrow"/>
            </a:rPr>
            <a:t>Anvisningar</a:t>
          </a:r>
        </a:p>
      </xdr:txBody>
    </xdr:sp>
    <xdr:clientData/>
  </xdr:twoCellAnchor>
  <xdr:twoCellAnchor>
    <xdr:from>
      <xdr:col>0</xdr:col>
      <xdr:colOff>104775</xdr:colOff>
      <xdr:row>86</xdr:row>
      <xdr:rowOff>66675</xdr:rowOff>
    </xdr:from>
    <xdr:to>
      <xdr:col>3</xdr:col>
      <xdr:colOff>676275</xdr:colOff>
      <xdr:row>99</xdr:row>
      <xdr:rowOff>190500</xdr:rowOff>
    </xdr:to>
    <xdr:graphicFrame macro="">
      <xdr:nvGraphicFramePr>
        <xdr:cNvPr id="1105"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9525</xdr:colOff>
      <xdr:row>84</xdr:row>
      <xdr:rowOff>0</xdr:rowOff>
    </xdr:from>
    <xdr:to>
      <xdr:col>5</xdr:col>
      <xdr:colOff>104775</xdr:colOff>
      <xdr:row>84</xdr:row>
      <xdr:rowOff>171450</xdr:rowOff>
    </xdr:to>
    <xdr:sp macro="" textlink="">
      <xdr:nvSpPr>
        <xdr:cNvPr id="1050" name="Text Box 26"/>
        <xdr:cNvSpPr txBox="1">
          <a:spLocks noChangeArrowheads="1"/>
        </xdr:cNvSpPr>
      </xdr:nvSpPr>
      <xdr:spPr bwMode="auto">
        <a:xfrm>
          <a:off x="5705475" y="16430625"/>
          <a:ext cx="990600" cy="171450"/>
        </a:xfrm>
        <a:prstGeom prst="rect">
          <a:avLst/>
        </a:prstGeom>
        <a:solidFill>
          <a:srgbClr val="FF99CC"/>
        </a:solidFill>
        <a:ln w="9525">
          <a:solidFill>
            <a:srgbClr val="000000"/>
          </a:solidFill>
          <a:miter lim="800000"/>
          <a:headEnd/>
          <a:tailEnd/>
        </a:ln>
      </xdr:spPr>
      <xdr:txBody>
        <a:bodyPr vertOverflow="clip" wrap="square" lIns="27432" tIns="22860" rIns="27432" bIns="0" anchor="t" upright="1"/>
        <a:lstStyle/>
        <a:p>
          <a:pPr algn="ctr" rtl="0">
            <a:defRPr sz="1000"/>
          </a:pPr>
          <a:r>
            <a:rPr lang="sv-SE" sz="1000" b="1" i="0" strike="noStrike">
              <a:solidFill>
                <a:srgbClr val="000000"/>
              </a:solidFill>
              <a:latin typeface="Arial Narrow"/>
            </a:rPr>
            <a:t>Anvisningar</a:t>
          </a:r>
        </a:p>
      </xdr:txBody>
    </xdr:sp>
    <xdr:clientData/>
  </xdr:twoCellAnchor>
  <xdr:twoCellAnchor>
    <xdr:from>
      <xdr:col>6</xdr:col>
      <xdr:colOff>85725</xdr:colOff>
      <xdr:row>17</xdr:row>
      <xdr:rowOff>47625</xdr:rowOff>
    </xdr:from>
    <xdr:to>
      <xdr:col>7</xdr:col>
      <xdr:colOff>828675</xdr:colOff>
      <xdr:row>27</xdr:row>
      <xdr:rowOff>0</xdr:rowOff>
    </xdr:to>
    <xdr:sp macro="" textlink="">
      <xdr:nvSpPr>
        <xdr:cNvPr id="1059" name="Text Box 35"/>
        <xdr:cNvSpPr txBox="1">
          <a:spLocks noChangeArrowheads="1"/>
        </xdr:cNvSpPr>
      </xdr:nvSpPr>
      <xdr:spPr bwMode="auto">
        <a:xfrm>
          <a:off x="7591425" y="3095625"/>
          <a:ext cx="1352550" cy="15525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sv-SE" sz="1000" b="0" i="0" strike="noStrike">
              <a:solidFill>
                <a:srgbClr val="000000"/>
              </a:solidFill>
              <a:latin typeface="Arial"/>
              <a:cs typeface="Arial"/>
            </a:rPr>
            <a:t>Behöver du hjälp med </a:t>
          </a:r>
        </a:p>
        <a:p>
          <a:pPr algn="l" rtl="0">
            <a:defRPr sz="1000"/>
          </a:pPr>
          <a:r>
            <a:rPr lang="sv-SE" sz="1000" b="0" i="0" strike="noStrike">
              <a:solidFill>
                <a:srgbClr val="000000"/>
              </a:solidFill>
              <a:latin typeface="Arial"/>
              <a:cs typeface="Arial"/>
            </a:rPr>
            <a:t>att fylla i LCC-kalkylen </a:t>
          </a:r>
        </a:p>
        <a:p>
          <a:pPr algn="l" rtl="0">
            <a:defRPr sz="1000"/>
          </a:pPr>
          <a:r>
            <a:rPr lang="sv-SE" sz="1000" b="0" i="0" strike="noStrike">
              <a:solidFill>
                <a:srgbClr val="000000"/>
              </a:solidFill>
              <a:latin typeface="Arial"/>
              <a:cs typeface="Arial"/>
            </a:rPr>
            <a:t>så ring:</a:t>
          </a:r>
        </a:p>
        <a:p>
          <a:pPr algn="l" rtl="0">
            <a:defRPr sz="1000"/>
          </a:pPr>
          <a:r>
            <a:rPr lang="sv-SE" sz="1000" b="1" i="0" strike="noStrike">
              <a:solidFill>
                <a:srgbClr val="000000"/>
              </a:solidFill>
              <a:latin typeface="Arial"/>
              <a:cs typeface="Arial"/>
            </a:rPr>
            <a:t>Lotta Bångens: </a:t>
          </a:r>
        </a:p>
        <a:p>
          <a:pPr algn="l" rtl="0">
            <a:defRPr sz="1000"/>
          </a:pPr>
          <a:r>
            <a:rPr lang="sv-SE" sz="1000" b="1" i="0" strike="noStrike">
              <a:solidFill>
                <a:srgbClr val="000000"/>
              </a:solidFill>
              <a:latin typeface="Arial"/>
              <a:cs typeface="Arial"/>
            </a:rPr>
            <a:t>08-747 86 98, </a:t>
          </a:r>
        </a:p>
        <a:p>
          <a:pPr algn="l" rtl="0">
            <a:defRPr sz="1000"/>
          </a:pPr>
          <a:r>
            <a:rPr lang="sv-SE" sz="1000" b="1" i="0" strike="noStrike">
              <a:solidFill>
                <a:srgbClr val="000000"/>
              </a:solidFill>
              <a:latin typeface="Arial"/>
              <a:cs typeface="Arial"/>
            </a:rPr>
            <a:t>070-343 92 12</a:t>
          </a:r>
        </a:p>
      </xdr:txBody>
    </xdr:sp>
    <xdr:clientData/>
  </xdr:twoCellAnchor>
  <xdr:twoCellAnchor>
    <xdr:from>
      <xdr:col>6</xdr:col>
      <xdr:colOff>200025</xdr:colOff>
      <xdr:row>15</xdr:row>
      <xdr:rowOff>133350</xdr:rowOff>
    </xdr:from>
    <xdr:to>
      <xdr:col>7</xdr:col>
      <xdr:colOff>762000</xdr:colOff>
      <xdr:row>16</xdr:row>
      <xdr:rowOff>190500</xdr:rowOff>
    </xdr:to>
    <xdr:sp macro="" textlink="">
      <xdr:nvSpPr>
        <xdr:cNvPr id="1060" name="Text Box 36"/>
        <xdr:cNvSpPr txBox="1">
          <a:spLocks noChangeArrowheads="1"/>
        </xdr:cNvSpPr>
      </xdr:nvSpPr>
      <xdr:spPr bwMode="auto">
        <a:xfrm>
          <a:off x="7705725" y="2781300"/>
          <a:ext cx="1171575" cy="257175"/>
        </a:xfrm>
        <a:prstGeom prst="rect">
          <a:avLst/>
        </a:prstGeom>
        <a:solidFill>
          <a:srgbClr val="FF99CC"/>
        </a:solidFill>
        <a:ln w="9525">
          <a:solidFill>
            <a:srgbClr val="000000"/>
          </a:solidFill>
          <a:miter lim="800000"/>
          <a:headEnd/>
          <a:tailEnd/>
        </a:ln>
      </xdr:spPr>
      <xdr:txBody>
        <a:bodyPr vertOverflow="clip" wrap="square" lIns="27432" tIns="27432" rIns="27432" bIns="0" anchor="t" upright="1"/>
        <a:lstStyle/>
        <a:p>
          <a:pPr algn="ctr" rtl="0">
            <a:defRPr sz="1000"/>
          </a:pPr>
          <a:r>
            <a:rPr lang="sv-SE" sz="1200" b="1" i="0" strike="noStrike">
              <a:solidFill>
                <a:srgbClr val="000000"/>
              </a:solidFill>
              <a:latin typeface="Arial Narrow"/>
            </a:rPr>
            <a:t>Information/frågor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9525</xdr:colOff>
      <xdr:row>0</xdr:row>
      <xdr:rowOff>0</xdr:rowOff>
    </xdr:from>
    <xdr:to>
      <xdr:col>11</xdr:col>
      <xdr:colOff>285750</xdr:colOff>
      <xdr:row>0</xdr:row>
      <xdr:rowOff>0</xdr:rowOff>
    </xdr:to>
    <xdr:sp macro="" textlink="">
      <xdr:nvSpPr>
        <xdr:cNvPr id="40961" name="Text Box 1025"/>
        <xdr:cNvSpPr txBox="1">
          <a:spLocks noChangeArrowheads="1"/>
        </xdr:cNvSpPr>
      </xdr:nvSpPr>
      <xdr:spPr bwMode="auto">
        <a:xfrm>
          <a:off x="6400800" y="0"/>
          <a:ext cx="3819525" cy="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sv-SE" sz="1200" b="1" i="0" strike="noStrike">
              <a:solidFill>
                <a:srgbClr val="000000"/>
              </a:solidFill>
              <a:latin typeface="Arial Narrow"/>
            </a:rPr>
            <a:t>Alternativ med lägsta totala kostnad (eller med lägsta årliga kostnad) är det ekonomiskt mest fördelaktiga.</a:t>
          </a:r>
        </a:p>
      </xdr:txBody>
    </xdr:sp>
    <xdr:clientData/>
  </xdr:twoCellAnchor>
  <xdr:twoCellAnchor>
    <xdr:from>
      <xdr:col>0</xdr:col>
      <xdr:colOff>38100</xdr:colOff>
      <xdr:row>0</xdr:row>
      <xdr:rowOff>0</xdr:rowOff>
    </xdr:from>
    <xdr:to>
      <xdr:col>3</xdr:col>
      <xdr:colOff>771525</xdr:colOff>
      <xdr:row>0</xdr:row>
      <xdr:rowOff>0</xdr:rowOff>
    </xdr:to>
    <xdr:graphicFrame macro="">
      <xdr:nvGraphicFramePr>
        <xdr:cNvPr id="41062" name="Chart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104775</xdr:colOff>
      <xdr:row>0</xdr:row>
      <xdr:rowOff>0</xdr:rowOff>
    </xdr:from>
    <xdr:to>
      <xdr:col>9</xdr:col>
      <xdr:colOff>400050</xdr:colOff>
      <xdr:row>0</xdr:row>
      <xdr:rowOff>0</xdr:rowOff>
    </xdr:to>
    <xdr:sp macro="" textlink="">
      <xdr:nvSpPr>
        <xdr:cNvPr id="40963" name="Text Box 1027"/>
        <xdr:cNvSpPr txBox="1">
          <a:spLocks noChangeArrowheads="1"/>
        </xdr:cNvSpPr>
      </xdr:nvSpPr>
      <xdr:spPr bwMode="auto">
        <a:xfrm>
          <a:off x="6496050" y="0"/>
          <a:ext cx="2619375"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sv-SE" sz="1000" b="0" i="0" strike="noStrike">
              <a:solidFill>
                <a:srgbClr val="000000"/>
              </a:solidFill>
              <a:latin typeface="Arial"/>
              <a:cs typeface="Arial"/>
            </a:rPr>
            <a:t>Fyll endast i gråmarkerade rutor!</a:t>
          </a:r>
        </a:p>
        <a:p>
          <a:pPr algn="l" rtl="0">
            <a:defRPr sz="1000"/>
          </a:pPr>
          <a:endParaRPr lang="sv-SE" sz="1000" b="0" i="0" strike="noStrike">
            <a:solidFill>
              <a:srgbClr val="000000"/>
            </a:solidFill>
            <a:latin typeface="Arial"/>
            <a:cs typeface="Arial"/>
          </a:endParaRPr>
        </a:p>
        <a:p>
          <a:pPr algn="l" rtl="0">
            <a:defRPr sz="1000"/>
          </a:pPr>
          <a:r>
            <a:rPr lang="sv-SE" sz="1000" b="0" i="0" strike="noStrike">
              <a:solidFill>
                <a:srgbClr val="000000"/>
              </a:solidFill>
              <a:latin typeface="Arial"/>
              <a:cs typeface="Arial"/>
            </a:rPr>
            <a:t>Rutor med röda markeringar innehåller förklaringar. Om du ställer dig med markören på rutan så visas förklaringstexten.</a:t>
          </a:r>
        </a:p>
      </xdr:txBody>
    </xdr:sp>
    <xdr:clientData/>
  </xdr:twoCellAnchor>
  <xdr:twoCellAnchor>
    <xdr:from>
      <xdr:col>6</xdr:col>
      <xdr:colOff>104775</xdr:colOff>
      <xdr:row>0</xdr:row>
      <xdr:rowOff>0</xdr:rowOff>
    </xdr:from>
    <xdr:to>
      <xdr:col>7</xdr:col>
      <xdr:colOff>495300</xdr:colOff>
      <xdr:row>0</xdr:row>
      <xdr:rowOff>0</xdr:rowOff>
    </xdr:to>
    <xdr:sp macro="" textlink="">
      <xdr:nvSpPr>
        <xdr:cNvPr id="40964" name="Text Box 1028"/>
        <xdr:cNvSpPr txBox="1">
          <a:spLocks noChangeArrowheads="1"/>
        </xdr:cNvSpPr>
      </xdr:nvSpPr>
      <xdr:spPr bwMode="auto">
        <a:xfrm>
          <a:off x="6496050" y="0"/>
          <a:ext cx="1000125" cy="0"/>
        </a:xfrm>
        <a:prstGeom prst="rect">
          <a:avLst/>
        </a:prstGeom>
        <a:solidFill>
          <a:srgbClr val="FF99CC"/>
        </a:solidFill>
        <a:ln w="9525">
          <a:solidFill>
            <a:srgbClr val="000000"/>
          </a:solidFill>
          <a:miter lim="800000"/>
          <a:headEnd/>
          <a:tailEnd/>
        </a:ln>
      </xdr:spPr>
      <xdr:txBody>
        <a:bodyPr vertOverflow="clip" wrap="square" lIns="27432" tIns="22860" rIns="27432" bIns="0" anchor="t" upright="1"/>
        <a:lstStyle/>
        <a:p>
          <a:pPr algn="ctr" rtl="0">
            <a:defRPr sz="1000"/>
          </a:pPr>
          <a:r>
            <a:rPr lang="sv-SE" sz="1000" b="1" i="0" strike="noStrike">
              <a:solidFill>
                <a:srgbClr val="000000"/>
              </a:solidFill>
              <a:latin typeface="Arial Narrow"/>
            </a:rPr>
            <a:t>Anvisningar</a:t>
          </a:r>
        </a:p>
      </xdr:txBody>
    </xdr:sp>
    <xdr:clientData/>
  </xdr:twoCellAnchor>
  <xdr:twoCellAnchor>
    <xdr:from>
      <xdr:col>3</xdr:col>
      <xdr:colOff>762000</xdr:colOff>
      <xdr:row>0</xdr:row>
      <xdr:rowOff>0</xdr:rowOff>
    </xdr:from>
    <xdr:to>
      <xdr:col>10</xdr:col>
      <xdr:colOff>104775</xdr:colOff>
      <xdr:row>0</xdr:row>
      <xdr:rowOff>0</xdr:rowOff>
    </xdr:to>
    <xdr:graphicFrame macro="">
      <xdr:nvGraphicFramePr>
        <xdr:cNvPr id="41065" name="Chart 10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104775</xdr:colOff>
      <xdr:row>3</xdr:row>
      <xdr:rowOff>66675</xdr:rowOff>
    </xdr:from>
    <xdr:to>
      <xdr:col>7</xdr:col>
      <xdr:colOff>495300</xdr:colOff>
      <xdr:row>4</xdr:row>
      <xdr:rowOff>9525</xdr:rowOff>
    </xdr:to>
    <xdr:sp macro="" textlink="">
      <xdr:nvSpPr>
        <xdr:cNvPr id="40980" name="Text Box 1044"/>
        <xdr:cNvSpPr txBox="1">
          <a:spLocks noChangeArrowheads="1"/>
        </xdr:cNvSpPr>
      </xdr:nvSpPr>
      <xdr:spPr bwMode="auto">
        <a:xfrm>
          <a:off x="6496050" y="714375"/>
          <a:ext cx="1000125" cy="142875"/>
        </a:xfrm>
        <a:prstGeom prst="rect">
          <a:avLst/>
        </a:prstGeom>
        <a:solidFill>
          <a:srgbClr val="FF99CC"/>
        </a:solidFill>
        <a:ln w="9525">
          <a:solidFill>
            <a:srgbClr val="000000"/>
          </a:solidFill>
          <a:miter lim="800000"/>
          <a:headEnd/>
          <a:tailEnd/>
        </a:ln>
      </xdr:spPr>
      <xdr:txBody>
        <a:bodyPr vertOverflow="clip" wrap="square" lIns="27432" tIns="22860" rIns="27432" bIns="0" anchor="t" upright="1"/>
        <a:lstStyle/>
        <a:p>
          <a:pPr algn="ctr" rtl="0">
            <a:defRPr sz="1000"/>
          </a:pPr>
          <a:r>
            <a:rPr lang="sv-SE" sz="1000" b="1" i="0" strike="noStrike">
              <a:solidFill>
                <a:srgbClr val="000000"/>
              </a:solidFill>
              <a:latin typeface="Arial Narrow"/>
            </a:rPr>
            <a:t>Anvisning</a:t>
          </a:r>
        </a:p>
      </xdr:txBody>
    </xdr:sp>
    <xdr:clientData/>
  </xdr:twoCellAnchor>
  <xdr:twoCellAnchor>
    <xdr:from>
      <xdr:col>5</xdr:col>
      <xdr:colOff>657225</xdr:colOff>
      <xdr:row>73</xdr:row>
      <xdr:rowOff>104775</xdr:rowOff>
    </xdr:from>
    <xdr:to>
      <xdr:col>10</xdr:col>
      <xdr:colOff>542925</xdr:colOff>
      <xdr:row>75</xdr:row>
      <xdr:rowOff>161925</xdr:rowOff>
    </xdr:to>
    <xdr:sp macro="" textlink="">
      <xdr:nvSpPr>
        <xdr:cNvPr id="40994" name="Text Box 1058"/>
        <xdr:cNvSpPr txBox="1">
          <a:spLocks noChangeArrowheads="1"/>
        </xdr:cNvSpPr>
      </xdr:nvSpPr>
      <xdr:spPr bwMode="auto">
        <a:xfrm>
          <a:off x="6229350" y="14373225"/>
          <a:ext cx="3638550" cy="495300"/>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sv-SE" sz="1200" b="1" i="0" strike="noStrike">
              <a:solidFill>
                <a:srgbClr val="000000"/>
              </a:solidFill>
              <a:latin typeface="Arial Narrow"/>
            </a:rPr>
            <a:t>Alternativ med lägsta totala kostnad är det ekonomiskt mest fördelaktiga.</a:t>
          </a:r>
        </a:p>
      </xdr:txBody>
    </xdr:sp>
    <xdr:clientData/>
  </xdr:twoCellAnchor>
  <xdr:twoCellAnchor>
    <xdr:from>
      <xdr:col>0</xdr:col>
      <xdr:colOff>142875</xdr:colOff>
      <xdr:row>73</xdr:row>
      <xdr:rowOff>66675</xdr:rowOff>
    </xdr:from>
    <xdr:to>
      <xdr:col>3</xdr:col>
      <xdr:colOff>714375</xdr:colOff>
      <xdr:row>86</xdr:row>
      <xdr:rowOff>161925</xdr:rowOff>
    </xdr:to>
    <xdr:graphicFrame macro="">
      <xdr:nvGraphicFramePr>
        <xdr:cNvPr id="41068" name="Chart 10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647700</xdr:colOff>
      <xdr:row>72</xdr:row>
      <xdr:rowOff>104775</xdr:rowOff>
    </xdr:from>
    <xdr:to>
      <xdr:col>7</xdr:col>
      <xdr:colOff>133350</xdr:colOff>
      <xdr:row>73</xdr:row>
      <xdr:rowOff>95250</xdr:rowOff>
    </xdr:to>
    <xdr:sp macro="" textlink="">
      <xdr:nvSpPr>
        <xdr:cNvPr id="40998" name="Text Box 1062"/>
        <xdr:cNvSpPr txBox="1">
          <a:spLocks noChangeArrowheads="1"/>
        </xdr:cNvSpPr>
      </xdr:nvSpPr>
      <xdr:spPr bwMode="auto">
        <a:xfrm>
          <a:off x="6219825" y="14201775"/>
          <a:ext cx="914400" cy="161925"/>
        </a:xfrm>
        <a:prstGeom prst="rect">
          <a:avLst/>
        </a:prstGeom>
        <a:solidFill>
          <a:srgbClr val="FF99CC"/>
        </a:solidFill>
        <a:ln w="9525">
          <a:solidFill>
            <a:srgbClr val="000000"/>
          </a:solidFill>
          <a:miter lim="800000"/>
          <a:headEnd/>
          <a:tailEnd/>
        </a:ln>
      </xdr:spPr>
      <xdr:txBody>
        <a:bodyPr vertOverflow="clip" wrap="square" lIns="27432" tIns="22860" rIns="27432" bIns="0" anchor="t" upright="1"/>
        <a:lstStyle/>
        <a:p>
          <a:pPr algn="ctr" rtl="0">
            <a:defRPr sz="1000"/>
          </a:pPr>
          <a:r>
            <a:rPr lang="sv-SE" sz="1000" b="1" i="0" strike="noStrike">
              <a:solidFill>
                <a:srgbClr val="000000"/>
              </a:solidFill>
              <a:latin typeface="Arial Narrow"/>
            </a:rPr>
            <a:t>Förklaring</a:t>
          </a:r>
        </a:p>
      </xdr:txBody>
    </xdr:sp>
    <xdr:clientData/>
  </xdr:twoCellAnchor>
  <xdr:twoCellAnchor>
    <xdr:from>
      <xdr:col>6</xdr:col>
      <xdr:colOff>133350</xdr:colOff>
      <xdr:row>11</xdr:row>
      <xdr:rowOff>114300</xdr:rowOff>
    </xdr:from>
    <xdr:to>
      <xdr:col>9</xdr:col>
      <xdr:colOff>428625</xdr:colOff>
      <xdr:row>17</xdr:row>
      <xdr:rowOff>66675</xdr:rowOff>
    </xdr:to>
    <xdr:sp macro="" textlink="">
      <xdr:nvSpPr>
        <xdr:cNvPr id="41006" name="Text Box 1070"/>
        <xdr:cNvSpPr txBox="1">
          <a:spLocks noChangeArrowheads="1"/>
        </xdr:cNvSpPr>
      </xdr:nvSpPr>
      <xdr:spPr bwMode="auto">
        <a:xfrm>
          <a:off x="6524625" y="2228850"/>
          <a:ext cx="2619375" cy="11049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sv-SE" sz="1000" b="0" i="0" strike="noStrike">
              <a:solidFill>
                <a:srgbClr val="000000"/>
              </a:solidFill>
              <a:latin typeface="Arial"/>
              <a:cs typeface="Arial"/>
            </a:rPr>
            <a:t>Behöver du hjälp med att fylla i LCC-kalkylen så ring:</a:t>
          </a:r>
        </a:p>
        <a:p>
          <a:pPr algn="l" rtl="0">
            <a:defRPr sz="1000"/>
          </a:pPr>
          <a:r>
            <a:rPr lang="sv-SE" sz="1000" b="1" i="0" strike="noStrike">
              <a:solidFill>
                <a:srgbClr val="000000"/>
              </a:solidFill>
              <a:latin typeface="Arial"/>
              <a:cs typeface="Arial"/>
            </a:rPr>
            <a:t>Lotta Bångens, 08-747 86 98, 070-343 9212</a:t>
          </a:r>
        </a:p>
      </xdr:txBody>
    </xdr:sp>
    <xdr:clientData/>
  </xdr:twoCellAnchor>
  <xdr:twoCellAnchor>
    <xdr:from>
      <xdr:col>6</xdr:col>
      <xdr:colOff>133350</xdr:colOff>
      <xdr:row>10</xdr:row>
      <xdr:rowOff>152400</xdr:rowOff>
    </xdr:from>
    <xdr:to>
      <xdr:col>7</xdr:col>
      <xdr:colOff>695325</xdr:colOff>
      <xdr:row>11</xdr:row>
      <xdr:rowOff>104775</xdr:rowOff>
    </xdr:to>
    <xdr:sp macro="" textlink="">
      <xdr:nvSpPr>
        <xdr:cNvPr id="41007" name="Text Box 1071"/>
        <xdr:cNvSpPr txBox="1">
          <a:spLocks noChangeArrowheads="1"/>
        </xdr:cNvSpPr>
      </xdr:nvSpPr>
      <xdr:spPr bwMode="auto">
        <a:xfrm>
          <a:off x="6524625" y="2019300"/>
          <a:ext cx="1171575" cy="200025"/>
        </a:xfrm>
        <a:prstGeom prst="rect">
          <a:avLst/>
        </a:prstGeom>
        <a:solidFill>
          <a:srgbClr val="FF99CC"/>
        </a:solidFill>
        <a:ln w="9525">
          <a:solidFill>
            <a:srgbClr val="000000"/>
          </a:solidFill>
          <a:miter lim="800000"/>
          <a:headEnd/>
          <a:tailEnd/>
        </a:ln>
      </xdr:spPr>
      <xdr:txBody>
        <a:bodyPr vertOverflow="clip" wrap="square" lIns="27432" tIns="27432" rIns="27432" bIns="0" anchor="t" upright="1"/>
        <a:lstStyle/>
        <a:p>
          <a:pPr algn="ctr" rtl="0">
            <a:defRPr sz="1000"/>
          </a:pPr>
          <a:r>
            <a:rPr lang="sv-SE" sz="1200" b="1" i="0" strike="noStrike">
              <a:solidFill>
                <a:srgbClr val="000000"/>
              </a:solidFill>
              <a:latin typeface="Arial Narrow"/>
            </a:rPr>
            <a:t>Information/frågor</a:t>
          </a:r>
        </a:p>
      </xdr:txBody>
    </xdr:sp>
    <xdr:clientData/>
  </xdr:twoCellAnchor>
  <xdr:twoCellAnchor>
    <xdr:from>
      <xdr:col>6</xdr:col>
      <xdr:colOff>104775</xdr:colOff>
      <xdr:row>4</xdr:row>
      <xdr:rowOff>9525</xdr:rowOff>
    </xdr:from>
    <xdr:to>
      <xdr:col>8</xdr:col>
      <xdr:colOff>838200</xdr:colOff>
      <xdr:row>9</xdr:row>
      <xdr:rowOff>133350</xdr:rowOff>
    </xdr:to>
    <xdr:sp macro="" textlink="">
      <xdr:nvSpPr>
        <xdr:cNvPr id="41024" name="Text Box 1088"/>
        <xdr:cNvSpPr txBox="1">
          <a:spLocks noChangeArrowheads="1"/>
        </xdr:cNvSpPr>
      </xdr:nvSpPr>
      <xdr:spPr bwMode="auto">
        <a:xfrm>
          <a:off x="6496050" y="857250"/>
          <a:ext cx="2190750" cy="9429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sv-SE" sz="1000" b="0" i="0" strike="noStrike">
              <a:solidFill>
                <a:srgbClr val="000000"/>
              </a:solidFill>
              <a:latin typeface="Arial"/>
              <a:cs typeface="Arial"/>
            </a:rPr>
            <a:t>Fyll endast i gråmarkerade rutor!</a:t>
          </a:r>
        </a:p>
        <a:p>
          <a:pPr algn="l" rtl="0">
            <a:defRPr sz="1000"/>
          </a:pPr>
          <a:endParaRPr lang="sv-SE" sz="1000" b="0" i="0" strike="noStrike">
            <a:solidFill>
              <a:srgbClr val="000000"/>
            </a:solidFill>
            <a:latin typeface="Arial"/>
            <a:cs typeface="Arial"/>
          </a:endParaRPr>
        </a:p>
        <a:p>
          <a:pPr algn="l" rtl="0">
            <a:defRPr sz="1000"/>
          </a:pPr>
          <a:r>
            <a:rPr lang="sv-SE" sz="1000" b="0" i="0" strike="noStrike">
              <a:solidFill>
                <a:srgbClr val="000000"/>
              </a:solidFill>
              <a:latin typeface="Arial"/>
              <a:cs typeface="Arial"/>
            </a:rPr>
            <a:t>Rutor med röda markeringar innehåller förklaringar. Om du ställer dig med markören på rutan så visas förklaringstexten.</a:t>
          </a: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dimension ref="A1:F25"/>
  <sheetViews>
    <sheetView topLeftCell="A10" zoomScale="75" workbookViewId="0">
      <selection activeCell="J13" sqref="J13"/>
    </sheetView>
  </sheetViews>
  <sheetFormatPr defaultRowHeight="15.75"/>
  <cols>
    <col min="1" max="1" width="11.7109375" style="142" customWidth="1"/>
    <col min="2" max="2" width="12.28515625" style="142" customWidth="1"/>
    <col min="3" max="3" width="10.85546875" style="142" customWidth="1"/>
    <col min="4" max="4" width="8.42578125" style="142" customWidth="1"/>
    <col min="5" max="5" width="12.42578125" style="142" customWidth="1"/>
    <col min="6" max="6" width="27.7109375" style="142" customWidth="1"/>
    <col min="7" max="16384" width="9.140625" style="142"/>
  </cols>
  <sheetData>
    <row r="1" spans="1:6" ht="25.5">
      <c r="A1" s="196" t="s">
        <v>73</v>
      </c>
    </row>
    <row r="3" spans="1:6">
      <c r="A3" s="135"/>
    </row>
    <row r="8" spans="1:6">
      <c r="B8" s="197"/>
      <c r="C8" s="198"/>
    </row>
    <row r="10" spans="1:6">
      <c r="A10" s="142" t="s">
        <v>95</v>
      </c>
      <c r="D10" s="198"/>
      <c r="E10" s="186"/>
    </row>
    <row r="11" spans="1:6" ht="16.5" thickBot="1">
      <c r="D11" s="198"/>
      <c r="E11" s="198"/>
    </row>
    <row r="12" spans="1:6">
      <c r="A12" s="231"/>
      <c r="B12" s="232"/>
      <c r="C12" s="232"/>
      <c r="D12" s="232"/>
      <c r="E12" s="232" t="s">
        <v>79</v>
      </c>
      <c r="F12" s="233"/>
    </row>
    <row r="13" spans="1:6">
      <c r="A13" s="234" t="s">
        <v>74</v>
      </c>
      <c r="B13" s="241" t="s">
        <v>75</v>
      </c>
      <c r="C13" s="241" t="s">
        <v>54</v>
      </c>
      <c r="D13" s="241" t="s">
        <v>77</v>
      </c>
      <c r="E13" s="241" t="s">
        <v>78</v>
      </c>
      <c r="F13" s="235" t="s">
        <v>76</v>
      </c>
    </row>
    <row r="14" spans="1:6">
      <c r="A14" s="236">
        <v>1</v>
      </c>
      <c r="B14" s="186"/>
      <c r="C14" s="186"/>
      <c r="D14" s="186"/>
      <c r="E14" s="186"/>
      <c r="F14" s="237"/>
    </row>
    <row r="15" spans="1:6">
      <c r="A15" s="236">
        <v>2</v>
      </c>
      <c r="B15" s="186"/>
      <c r="C15" s="186"/>
      <c r="D15" s="186"/>
      <c r="E15" s="186"/>
      <c r="F15" s="237"/>
    </row>
    <row r="16" spans="1:6">
      <c r="A16" s="236">
        <v>3</v>
      </c>
      <c r="B16" s="186"/>
      <c r="C16" s="186"/>
      <c r="D16" s="186"/>
      <c r="E16" s="186"/>
      <c r="F16" s="237"/>
    </row>
    <row r="17" spans="1:6">
      <c r="A17" s="236">
        <v>4</v>
      </c>
      <c r="B17" s="186"/>
      <c r="C17" s="186"/>
      <c r="D17" s="186"/>
      <c r="E17" s="186"/>
      <c r="F17" s="237"/>
    </row>
    <row r="18" spans="1:6">
      <c r="A18" s="236">
        <v>5</v>
      </c>
      <c r="B18" s="186"/>
      <c r="C18" s="186"/>
      <c r="D18" s="186"/>
      <c r="E18" s="186"/>
      <c r="F18" s="237"/>
    </row>
    <row r="19" spans="1:6">
      <c r="A19" s="236">
        <v>6</v>
      </c>
      <c r="B19" s="186"/>
      <c r="C19" s="186"/>
      <c r="D19" s="186"/>
      <c r="E19" s="186"/>
      <c r="F19" s="237"/>
    </row>
    <row r="20" spans="1:6">
      <c r="A20" s="236">
        <v>7</v>
      </c>
      <c r="B20" s="186"/>
      <c r="C20" s="186"/>
      <c r="D20" s="186"/>
      <c r="E20" s="186"/>
      <c r="F20" s="237"/>
    </row>
    <row r="21" spans="1:6">
      <c r="A21" s="236">
        <v>8</v>
      </c>
      <c r="B21" s="186"/>
      <c r="C21" s="186"/>
      <c r="D21" s="186"/>
      <c r="E21" s="186"/>
      <c r="F21" s="237"/>
    </row>
    <row r="22" spans="1:6">
      <c r="A22" s="236">
        <v>9</v>
      </c>
      <c r="B22" s="186"/>
      <c r="C22" s="186"/>
      <c r="D22" s="186"/>
      <c r="E22" s="186"/>
      <c r="F22" s="237"/>
    </row>
    <row r="23" spans="1:6" ht="16.5" thickBot="1">
      <c r="A23" s="238">
        <v>10</v>
      </c>
      <c r="B23" s="239"/>
      <c r="C23" s="239"/>
      <c r="D23" s="239"/>
      <c r="E23" s="239"/>
      <c r="F23" s="240"/>
    </row>
    <row r="24" spans="1:6">
      <c r="A24" s="198"/>
      <c r="B24" s="198"/>
      <c r="C24" s="198"/>
      <c r="D24" s="198"/>
      <c r="E24" s="198"/>
      <c r="F24" s="198"/>
    </row>
    <row r="25" spans="1:6">
      <c r="A25" s="198"/>
      <c r="B25" s="198"/>
      <c r="C25" s="198"/>
      <c r="D25" s="198"/>
      <c r="E25" s="198"/>
      <c r="F25" s="198"/>
    </row>
  </sheetData>
  <phoneticPr fontId="0" type="noConversion"/>
  <pageMargins left="0.75" right="0.75" top="1" bottom="1" header="0.5" footer="0.5"/>
  <pageSetup paperSize="9" orientation="portrait" horizontalDpi="4294967293"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O50"/>
  <sheetViews>
    <sheetView workbookViewId="0"/>
  </sheetViews>
  <sheetFormatPr defaultRowHeight="12.75"/>
  <cols>
    <col min="1" max="1" width="16.140625" style="135" customWidth="1"/>
    <col min="2" max="2" width="7.42578125" style="135" customWidth="1"/>
    <col min="3" max="3" width="9.42578125" style="135" customWidth="1"/>
    <col min="4" max="4" width="8.42578125" style="136" customWidth="1"/>
    <col min="5" max="5" width="9.7109375" style="136" customWidth="1"/>
    <col min="6" max="6" width="10.28515625" style="136" customWidth="1"/>
    <col min="7" max="7" width="13.140625" style="136" customWidth="1"/>
    <col min="8" max="8" width="10.42578125" style="136" hidden="1" customWidth="1"/>
    <col min="9" max="9" width="7.42578125" style="136" customWidth="1"/>
    <col min="10" max="10" width="12.7109375" style="135" hidden="1" customWidth="1"/>
    <col min="11" max="11" width="8.28515625" style="135" customWidth="1"/>
    <col min="12" max="12" width="11.42578125" style="135" customWidth="1"/>
    <col min="13" max="13" width="25.42578125" style="135" customWidth="1"/>
    <col min="14" max="14" width="2.140625" style="135" customWidth="1"/>
    <col min="15" max="16384" width="9.140625" style="135"/>
  </cols>
  <sheetData>
    <row r="1" spans="1:12" ht="20.25">
      <c r="A1" s="277" t="s">
        <v>118</v>
      </c>
      <c r="B1" s="153"/>
      <c r="C1" s="153"/>
      <c r="H1" s="143"/>
      <c r="L1" s="141"/>
    </row>
    <row r="2" spans="1:12" ht="15.75">
      <c r="A2" s="141" t="s">
        <v>52</v>
      </c>
      <c r="B2" s="141"/>
      <c r="C2" s="141"/>
      <c r="D2" s="166"/>
      <c r="E2" s="143" t="s">
        <v>0</v>
      </c>
      <c r="F2" s="173"/>
      <c r="G2" s="143" t="s">
        <v>58</v>
      </c>
      <c r="H2" s="135"/>
      <c r="I2" s="162"/>
      <c r="L2" s="141"/>
    </row>
    <row r="3" spans="1:12" ht="15.75">
      <c r="A3" s="141" t="s">
        <v>102</v>
      </c>
      <c r="B3" s="141"/>
      <c r="C3" s="141"/>
      <c r="D3" s="261"/>
      <c r="E3" s="262"/>
      <c r="F3" s="260"/>
      <c r="G3" s="143"/>
      <c r="H3" s="135"/>
      <c r="I3" s="187"/>
      <c r="L3" s="141"/>
    </row>
    <row r="4" spans="1:12" ht="15.75">
      <c r="A4" s="141"/>
      <c r="B4" s="141"/>
      <c r="C4" s="141"/>
      <c r="D4" s="147"/>
      <c r="G4" s="35"/>
      <c r="H4" s="135"/>
      <c r="I4" s="137"/>
      <c r="J4" s="148"/>
      <c r="L4" s="141"/>
    </row>
    <row r="5" spans="1:12" ht="18">
      <c r="A5" s="205" t="s">
        <v>53</v>
      </c>
      <c r="B5" s="181"/>
      <c r="C5" s="181"/>
      <c r="D5" s="170"/>
      <c r="E5" s="167"/>
      <c r="F5" s="167"/>
      <c r="G5" s="167"/>
      <c r="H5" s="170"/>
      <c r="I5" s="180"/>
      <c r="J5" s="148"/>
      <c r="K5" s="199"/>
      <c r="L5" s="141"/>
    </row>
    <row r="6" spans="1:12">
      <c r="A6" s="168"/>
      <c r="B6" s="169"/>
      <c r="C6" s="169"/>
      <c r="D6" s="169" t="s">
        <v>2</v>
      </c>
      <c r="E6" s="169" t="s">
        <v>4</v>
      </c>
      <c r="F6" s="169" t="s">
        <v>110</v>
      </c>
      <c r="G6" s="164" t="s">
        <v>110</v>
      </c>
      <c r="H6" s="169"/>
      <c r="I6" s="174" t="s">
        <v>45</v>
      </c>
      <c r="K6" s="172" t="s">
        <v>48</v>
      </c>
    </row>
    <row r="7" spans="1:12" s="134" customFormat="1">
      <c r="A7" s="155" t="s">
        <v>57</v>
      </c>
      <c r="B7" s="138"/>
      <c r="C7" s="138"/>
      <c r="D7" s="138" t="s">
        <v>50</v>
      </c>
      <c r="E7" s="138" t="s">
        <v>51</v>
      </c>
      <c r="F7" s="138" t="s">
        <v>111</v>
      </c>
      <c r="G7" s="138" t="s">
        <v>112</v>
      </c>
      <c r="H7" s="138" t="s">
        <v>3</v>
      </c>
      <c r="I7" s="175" t="s">
        <v>49</v>
      </c>
      <c r="J7" s="149"/>
      <c r="K7" s="171"/>
      <c r="L7" s="150"/>
    </row>
    <row r="8" spans="1:12" ht="15" customHeight="1">
      <c r="A8" s="182"/>
      <c r="B8" s="183"/>
      <c r="C8" s="183"/>
      <c r="D8" s="250"/>
      <c r="E8" s="250"/>
      <c r="F8" s="250"/>
      <c r="G8" s="250"/>
      <c r="H8" s="250">
        <f>IF(G8="HF",(D8*E8*F8*1.1),(D8*E8*F8*1.25))</f>
        <v>0</v>
      </c>
      <c r="I8" s="251"/>
      <c r="J8" s="252">
        <f>H8*I8</f>
        <v>0</v>
      </c>
      <c r="K8" s="253"/>
    </row>
    <row r="9" spans="1:12" ht="15" customHeight="1">
      <c r="A9" s="156" t="s">
        <v>68</v>
      </c>
      <c r="B9" s="185"/>
      <c r="C9" s="185" t="s">
        <v>98</v>
      </c>
      <c r="D9" s="145"/>
      <c r="E9" s="145"/>
      <c r="F9" s="145"/>
      <c r="G9" s="145"/>
      <c r="H9" s="145">
        <f>IF(G9="HF",(D9*E9*F9*1.1),(D9*E9*F9*1.25))</f>
        <v>0</v>
      </c>
      <c r="I9" s="176"/>
      <c r="J9" s="151">
        <f>H9*I9</f>
        <v>0</v>
      </c>
      <c r="K9" s="177"/>
    </row>
    <row r="10" spans="1:12" ht="15" customHeight="1">
      <c r="A10" s="156" t="s">
        <v>99</v>
      </c>
      <c r="B10" s="185"/>
      <c r="C10" s="185" t="s">
        <v>96</v>
      </c>
      <c r="D10" s="145"/>
      <c r="E10" s="145"/>
      <c r="F10" s="145"/>
      <c r="G10" s="145"/>
      <c r="H10" s="145"/>
      <c r="I10" s="176"/>
      <c r="J10" s="151"/>
      <c r="K10" s="177"/>
    </row>
    <row r="11" spans="1:12" ht="15" customHeight="1">
      <c r="A11" s="247"/>
      <c r="B11" s="183"/>
      <c r="C11" s="185" t="s">
        <v>97</v>
      </c>
      <c r="D11" s="145"/>
      <c r="E11" s="145"/>
      <c r="F11" s="145"/>
      <c r="G11" s="145"/>
      <c r="H11" s="145"/>
      <c r="I11" s="176"/>
      <c r="J11" s="151"/>
      <c r="K11" s="177"/>
    </row>
    <row r="12" spans="1:12" ht="15" customHeight="1">
      <c r="A12" s="248"/>
      <c r="B12" s="183"/>
      <c r="C12" s="185" t="s">
        <v>100</v>
      </c>
      <c r="D12" s="145"/>
      <c r="E12" s="145"/>
      <c r="F12" s="145"/>
      <c r="G12" s="145"/>
      <c r="H12" s="145"/>
      <c r="I12" s="176"/>
      <c r="J12" s="151"/>
      <c r="K12" s="177"/>
    </row>
    <row r="13" spans="1:12" ht="15" customHeight="1" thickBot="1">
      <c r="A13" s="249"/>
      <c r="B13" s="192"/>
      <c r="C13" s="185" t="s">
        <v>101</v>
      </c>
      <c r="D13" s="159"/>
      <c r="E13" s="159"/>
      <c r="F13" s="159"/>
      <c r="G13" s="159"/>
      <c r="H13" s="159">
        <f>IF(G13="HF",(D13*E13*F13*1.1),(D13*E13*F13*1.25))</f>
        <v>0</v>
      </c>
      <c r="I13" s="200"/>
      <c r="J13" s="151">
        <f>H13*I13</f>
        <v>0</v>
      </c>
      <c r="K13" s="201"/>
    </row>
    <row r="14" spans="1:12" ht="15" customHeight="1">
      <c r="A14" s="202"/>
      <c r="B14" s="203"/>
      <c r="C14" s="203"/>
      <c r="D14" s="254"/>
      <c r="E14" s="254"/>
      <c r="F14" s="254"/>
      <c r="G14" s="254"/>
      <c r="H14" s="254">
        <f>IF(G14="HF",(D14*E14*F14*1.1),(D14*E14*F14*1.25))</f>
        <v>0</v>
      </c>
      <c r="I14" s="255"/>
      <c r="J14" s="256">
        <f>H14*I14</f>
        <v>0</v>
      </c>
      <c r="K14" s="257"/>
    </row>
    <row r="15" spans="1:12" ht="15" customHeight="1">
      <c r="A15" s="156" t="s">
        <v>68</v>
      </c>
      <c r="B15" s="185"/>
      <c r="C15" s="185" t="s">
        <v>98</v>
      </c>
      <c r="D15" s="145"/>
      <c r="E15" s="145"/>
      <c r="F15" s="145"/>
      <c r="G15" s="145"/>
      <c r="H15" s="145"/>
      <c r="I15" s="176"/>
      <c r="J15" s="151"/>
      <c r="K15" s="177"/>
    </row>
    <row r="16" spans="1:12" ht="15" customHeight="1">
      <c r="A16" s="156" t="s">
        <v>99</v>
      </c>
      <c r="B16" s="185"/>
      <c r="C16" s="185" t="s">
        <v>96</v>
      </c>
      <c r="D16" s="145"/>
      <c r="E16" s="145"/>
      <c r="F16" s="145"/>
      <c r="G16" s="145"/>
      <c r="H16" s="145"/>
      <c r="I16" s="176"/>
      <c r="J16" s="151"/>
      <c r="K16" s="177"/>
    </row>
    <row r="17" spans="1:15" ht="15" customHeight="1">
      <c r="A17" s="247"/>
      <c r="B17" s="183"/>
      <c r="C17" s="185" t="s">
        <v>97</v>
      </c>
      <c r="D17" s="145"/>
      <c r="E17" s="145"/>
      <c r="F17" s="145"/>
      <c r="G17" s="145"/>
      <c r="H17" s="145">
        <f>IF(G17="HF",(D17*E17*F17*1.1),(D17*E17*F17*1.25))</f>
        <v>0</v>
      </c>
      <c r="I17" s="176"/>
      <c r="J17" s="151">
        <f>H17*I17</f>
        <v>0</v>
      </c>
      <c r="K17" s="177"/>
    </row>
    <row r="18" spans="1:15" ht="15" customHeight="1">
      <c r="A18" s="258"/>
      <c r="B18" s="192"/>
      <c r="C18" s="185" t="s">
        <v>100</v>
      </c>
      <c r="D18" s="159"/>
      <c r="E18" s="159"/>
      <c r="F18" s="159"/>
      <c r="G18" s="159"/>
      <c r="H18" s="159"/>
      <c r="I18" s="200"/>
      <c r="J18" s="151"/>
      <c r="K18" s="201"/>
    </row>
    <row r="19" spans="1:15" ht="15" customHeight="1" thickBot="1">
      <c r="A19" s="259"/>
      <c r="B19" s="192"/>
      <c r="C19" s="185" t="s">
        <v>101</v>
      </c>
      <c r="D19" s="159"/>
      <c r="E19" s="159"/>
      <c r="F19" s="159"/>
      <c r="G19" s="159"/>
      <c r="H19" s="159">
        <f>IF(G19="HF",(D19*E19*F19*1.1),(D19*E19*F19*1.25))</f>
        <v>0</v>
      </c>
      <c r="I19" s="200"/>
      <c r="J19" s="151">
        <f>H19*I19</f>
        <v>0</v>
      </c>
      <c r="K19" s="201"/>
    </row>
    <row r="20" spans="1:15" ht="15" customHeight="1">
      <c r="A20" s="202"/>
      <c r="B20" s="203"/>
      <c r="C20" s="203"/>
      <c r="D20" s="254"/>
      <c r="E20" s="254"/>
      <c r="F20" s="254"/>
      <c r="G20" s="254"/>
      <c r="H20" s="254">
        <f>IF(G20="HF",(D20*E20*F20*1.1),(D20*E20*F20*1.25))</f>
        <v>0</v>
      </c>
      <c r="I20" s="255"/>
      <c r="J20" s="256">
        <f>H20*I20</f>
        <v>0</v>
      </c>
      <c r="K20" s="257"/>
    </row>
    <row r="21" spans="1:15" ht="15" customHeight="1">
      <c r="A21" s="156" t="s">
        <v>68</v>
      </c>
      <c r="B21" s="185"/>
      <c r="C21" s="185" t="s">
        <v>98</v>
      </c>
      <c r="D21" s="145"/>
      <c r="E21" s="145"/>
      <c r="F21" s="145"/>
      <c r="G21" s="145"/>
      <c r="H21" s="145">
        <f>IF(G21="HF",(D21*E21*F21*1.1),(D21*E21*F21*1.25))</f>
        <v>0</v>
      </c>
      <c r="I21" s="176"/>
      <c r="J21" s="151">
        <f>H21*I21</f>
        <v>0</v>
      </c>
      <c r="K21" s="177"/>
    </row>
    <row r="22" spans="1:15" ht="15" customHeight="1">
      <c r="A22" s="156" t="s">
        <v>99</v>
      </c>
      <c r="B22" s="185"/>
      <c r="C22" s="185" t="s">
        <v>96</v>
      </c>
      <c r="D22" s="145"/>
      <c r="E22" s="145"/>
      <c r="F22" s="145"/>
      <c r="G22" s="145"/>
      <c r="H22" s="145"/>
      <c r="I22" s="176"/>
      <c r="J22" s="151"/>
      <c r="K22" s="177"/>
    </row>
    <row r="23" spans="1:15" ht="15" customHeight="1">
      <c r="A23" s="247"/>
      <c r="B23" s="183"/>
      <c r="C23" s="185" t="s">
        <v>97</v>
      </c>
      <c r="D23" s="145"/>
      <c r="E23" s="145"/>
      <c r="F23" s="145"/>
      <c r="G23" s="145"/>
      <c r="H23" s="145"/>
      <c r="I23" s="176"/>
      <c r="J23" s="151"/>
      <c r="K23" s="177"/>
    </row>
    <row r="24" spans="1:15" ht="15" customHeight="1">
      <c r="A24" s="248"/>
      <c r="B24" s="183"/>
      <c r="C24" s="185" t="s">
        <v>100</v>
      </c>
      <c r="D24" s="145"/>
      <c r="E24" s="145"/>
      <c r="F24" s="145"/>
      <c r="G24" s="145"/>
      <c r="H24" s="145"/>
      <c r="I24" s="176"/>
      <c r="J24" s="151"/>
      <c r="K24" s="177"/>
    </row>
    <row r="25" spans="1:15" ht="15" customHeight="1" thickBot="1">
      <c r="A25" s="249"/>
      <c r="B25" s="192"/>
      <c r="C25" s="185" t="s">
        <v>101</v>
      </c>
      <c r="D25" s="159"/>
      <c r="E25" s="159"/>
      <c r="F25" s="159"/>
      <c r="G25" s="159"/>
      <c r="H25" s="159">
        <f>IF(G25="HF",(D25*E25*F25*1.1),(D25*E25*F25*1.25))</f>
        <v>0</v>
      </c>
      <c r="I25" s="200"/>
      <c r="J25" s="151">
        <f>H25*I25</f>
        <v>0</v>
      </c>
      <c r="K25" s="201"/>
    </row>
    <row r="26" spans="1:15" ht="15" customHeight="1">
      <c r="A26" s="202"/>
      <c r="B26" s="203"/>
      <c r="C26" s="203"/>
      <c r="D26" s="254"/>
      <c r="E26" s="254"/>
      <c r="F26" s="254"/>
      <c r="G26" s="254"/>
      <c r="H26" s="254">
        <f>IF(G26="HF",(D26*E26*F26*1.1),(D26*E26*F26*1.25))</f>
        <v>0</v>
      </c>
      <c r="I26" s="255"/>
      <c r="J26" s="256">
        <f>H26*I26</f>
        <v>0</v>
      </c>
      <c r="K26" s="257"/>
      <c r="M26" s="160"/>
      <c r="N26" s="160"/>
      <c r="O26" s="161"/>
    </row>
    <row r="27" spans="1:15" ht="15" customHeight="1">
      <c r="A27" s="156" t="s">
        <v>68</v>
      </c>
      <c r="B27" s="185"/>
      <c r="C27" s="185" t="s">
        <v>98</v>
      </c>
      <c r="D27" s="145"/>
      <c r="E27" s="145"/>
      <c r="F27" s="145"/>
      <c r="G27" s="145"/>
      <c r="H27" s="145">
        <f>IF(G27="HF",(D27*E27*F27*1.1),(D27*E27*F27*1.25))</f>
        <v>0</v>
      </c>
      <c r="I27" s="176"/>
      <c r="J27" s="151">
        <f>H27*I27</f>
        <v>0</v>
      </c>
      <c r="K27" s="177"/>
      <c r="M27" s="160"/>
      <c r="N27" s="160"/>
      <c r="O27" s="161"/>
    </row>
    <row r="28" spans="1:15" ht="15" customHeight="1">
      <c r="A28" s="156" t="s">
        <v>99</v>
      </c>
      <c r="B28" s="185"/>
      <c r="C28" s="185" t="s">
        <v>96</v>
      </c>
      <c r="D28" s="145"/>
      <c r="E28" s="145"/>
      <c r="F28" s="145"/>
      <c r="G28" s="145"/>
      <c r="H28" s="145"/>
      <c r="I28" s="176"/>
      <c r="J28" s="151"/>
      <c r="K28" s="177"/>
      <c r="M28" s="160"/>
      <c r="N28" s="160"/>
      <c r="O28" s="161"/>
    </row>
    <row r="29" spans="1:15" ht="15" customHeight="1">
      <c r="A29" s="247"/>
      <c r="B29" s="183"/>
      <c r="C29" s="185" t="s">
        <v>97</v>
      </c>
      <c r="D29" s="145"/>
      <c r="E29" s="145"/>
      <c r="F29" s="145"/>
      <c r="G29" s="145"/>
      <c r="H29" s="145"/>
      <c r="I29" s="176"/>
      <c r="J29" s="151"/>
      <c r="K29" s="177"/>
      <c r="M29" s="160"/>
      <c r="N29" s="160"/>
      <c r="O29" s="161"/>
    </row>
    <row r="30" spans="1:15" ht="15" customHeight="1">
      <c r="A30" s="249"/>
      <c r="B30" s="192"/>
      <c r="C30" s="185" t="s">
        <v>100</v>
      </c>
      <c r="D30" s="159"/>
      <c r="E30" s="159"/>
      <c r="F30" s="159"/>
      <c r="G30" s="159"/>
      <c r="H30" s="159"/>
      <c r="I30" s="200"/>
      <c r="J30" s="151"/>
      <c r="K30" s="201"/>
      <c r="M30" s="160"/>
      <c r="N30" s="160"/>
      <c r="O30" s="161"/>
    </row>
    <row r="31" spans="1:15" ht="15" customHeight="1" thickBot="1">
      <c r="A31" s="249"/>
      <c r="B31" s="192"/>
      <c r="C31" s="185" t="s">
        <v>101</v>
      </c>
      <c r="D31" s="159"/>
      <c r="E31" s="159"/>
      <c r="F31" s="159"/>
      <c r="G31" s="159"/>
      <c r="H31" s="159"/>
      <c r="I31" s="200"/>
      <c r="J31" s="151"/>
      <c r="K31" s="201"/>
      <c r="M31" s="160"/>
      <c r="N31" s="160"/>
      <c r="O31" s="161"/>
    </row>
    <row r="32" spans="1:15" ht="15" customHeight="1">
      <c r="A32" s="202"/>
      <c r="B32" s="203"/>
      <c r="C32" s="203"/>
      <c r="D32" s="254"/>
      <c r="E32" s="254"/>
      <c r="F32" s="254"/>
      <c r="G32" s="254"/>
      <c r="H32" s="254"/>
      <c r="I32" s="255"/>
      <c r="J32" s="256"/>
      <c r="K32" s="257"/>
      <c r="M32" s="160"/>
      <c r="N32" s="160"/>
      <c r="O32" s="161"/>
    </row>
    <row r="33" spans="1:15" ht="15" customHeight="1">
      <c r="A33" s="156" t="s">
        <v>68</v>
      </c>
      <c r="B33" s="185"/>
      <c r="C33" s="185" t="s">
        <v>98</v>
      </c>
      <c r="D33" s="145"/>
      <c r="E33" s="145"/>
      <c r="F33" s="145"/>
      <c r="G33" s="145"/>
      <c r="H33" s="145"/>
      <c r="I33" s="176"/>
      <c r="J33" s="151"/>
      <c r="K33" s="177"/>
      <c r="M33" s="160"/>
      <c r="N33" s="160"/>
      <c r="O33" s="161"/>
    </row>
    <row r="34" spans="1:15" ht="15" customHeight="1">
      <c r="A34" s="156" t="s">
        <v>99</v>
      </c>
      <c r="B34" s="185"/>
      <c r="C34" s="185" t="s">
        <v>96</v>
      </c>
      <c r="D34" s="145"/>
      <c r="E34" s="145"/>
      <c r="F34" s="145"/>
      <c r="G34" s="145"/>
      <c r="H34" s="145"/>
      <c r="I34" s="176"/>
      <c r="J34" s="151"/>
      <c r="K34" s="177"/>
      <c r="M34" s="160"/>
      <c r="N34" s="160"/>
      <c r="O34" s="161"/>
    </row>
    <row r="35" spans="1:15" ht="13.5" customHeight="1">
      <c r="A35" s="247"/>
      <c r="B35" s="183"/>
      <c r="C35" s="185" t="s">
        <v>97</v>
      </c>
      <c r="D35" s="145"/>
      <c r="E35" s="145"/>
      <c r="F35" s="145"/>
      <c r="G35" s="145"/>
      <c r="H35" s="145"/>
      <c r="I35" s="176"/>
      <c r="J35" s="151"/>
      <c r="K35" s="177"/>
      <c r="M35" s="160"/>
      <c r="N35" s="160"/>
      <c r="O35" s="161"/>
    </row>
    <row r="36" spans="1:15" ht="13.5" customHeight="1">
      <c r="A36" s="249"/>
      <c r="B36" s="192"/>
      <c r="C36" s="185" t="s">
        <v>100</v>
      </c>
      <c r="D36" s="159"/>
      <c r="E36" s="159"/>
      <c r="F36" s="159"/>
      <c r="G36" s="159"/>
      <c r="H36" s="159"/>
      <c r="I36" s="200"/>
      <c r="J36" s="151"/>
      <c r="K36" s="201"/>
      <c r="M36" s="160"/>
      <c r="N36" s="160"/>
      <c r="O36" s="161"/>
    </row>
    <row r="37" spans="1:15" ht="15" customHeight="1" thickBot="1">
      <c r="A37" s="249"/>
      <c r="B37" s="192"/>
      <c r="C37" s="185" t="s">
        <v>101</v>
      </c>
      <c r="D37" s="159"/>
      <c r="E37" s="159"/>
      <c r="F37" s="159"/>
      <c r="G37" s="159"/>
      <c r="H37" s="159"/>
      <c r="I37" s="200"/>
      <c r="J37" s="151"/>
      <c r="K37" s="201"/>
      <c r="M37" s="160"/>
      <c r="N37" s="160"/>
      <c r="O37" s="161"/>
    </row>
    <row r="38" spans="1:15" ht="15" customHeight="1">
      <c r="A38" s="202"/>
      <c r="B38" s="203"/>
      <c r="C38" s="203"/>
      <c r="D38" s="254"/>
      <c r="E38" s="254"/>
      <c r="F38" s="254"/>
      <c r="G38" s="254"/>
      <c r="H38" s="254"/>
      <c r="I38" s="255"/>
      <c r="J38" s="256"/>
      <c r="K38" s="257"/>
      <c r="M38" s="160"/>
      <c r="N38" s="160"/>
      <c r="O38" s="161"/>
    </row>
    <row r="39" spans="1:15" ht="15" customHeight="1">
      <c r="A39" s="156" t="s">
        <v>68</v>
      </c>
      <c r="B39" s="185"/>
      <c r="C39" s="185" t="s">
        <v>98</v>
      </c>
      <c r="D39" s="145"/>
      <c r="E39" s="145"/>
      <c r="F39" s="145"/>
      <c r="G39" s="145"/>
      <c r="H39" s="145"/>
      <c r="I39" s="176"/>
      <c r="J39" s="151"/>
      <c r="K39" s="177"/>
      <c r="M39" s="146"/>
      <c r="N39" s="160"/>
      <c r="O39" s="161"/>
    </row>
    <row r="40" spans="1:15" ht="15" customHeight="1">
      <c r="A40" s="156" t="s">
        <v>99</v>
      </c>
      <c r="B40" s="185"/>
      <c r="C40" s="185" t="s">
        <v>96</v>
      </c>
      <c r="D40" s="145"/>
      <c r="E40" s="145"/>
      <c r="F40" s="145"/>
      <c r="G40" s="145"/>
      <c r="H40" s="145"/>
      <c r="I40" s="176"/>
      <c r="J40" s="151"/>
      <c r="K40" s="177"/>
      <c r="M40" s="146"/>
      <c r="N40" s="160"/>
      <c r="O40" s="161"/>
    </row>
    <row r="41" spans="1:15" ht="15" customHeight="1">
      <c r="A41" s="247"/>
      <c r="B41" s="183"/>
      <c r="C41" s="185" t="s">
        <v>97</v>
      </c>
      <c r="D41" s="145"/>
      <c r="E41" s="145"/>
      <c r="F41" s="145"/>
      <c r="G41" s="145"/>
      <c r="H41" s="145"/>
      <c r="I41" s="176"/>
      <c r="J41" s="151"/>
      <c r="K41" s="177"/>
      <c r="M41" s="160"/>
      <c r="N41" s="160"/>
      <c r="O41" s="161"/>
    </row>
    <row r="42" spans="1:15" ht="15" customHeight="1">
      <c r="A42" s="249"/>
      <c r="B42" s="192"/>
      <c r="C42" s="185" t="s">
        <v>100</v>
      </c>
      <c r="D42" s="159"/>
      <c r="E42" s="159"/>
      <c r="F42" s="159"/>
      <c r="G42" s="159"/>
      <c r="H42" s="145"/>
      <c r="I42" s="200"/>
      <c r="J42" s="151"/>
      <c r="K42" s="204"/>
      <c r="M42" s="160"/>
      <c r="N42" s="160"/>
      <c r="O42" s="161"/>
    </row>
    <row r="43" spans="1:15" ht="15" customHeight="1" thickBot="1">
      <c r="A43" s="259"/>
      <c r="B43" s="184"/>
      <c r="C43" s="185" t="s">
        <v>101</v>
      </c>
      <c r="D43" s="157"/>
      <c r="E43" s="157"/>
      <c r="F43" s="157"/>
      <c r="G43" s="157"/>
      <c r="H43" s="145">
        <f>IF(G43="HF",(D43*E43*F43*1.1),(D43*E43*F43*1.25))</f>
        <v>0</v>
      </c>
      <c r="I43" s="178"/>
      <c r="J43" s="151">
        <f>H43*I43</f>
        <v>0</v>
      </c>
      <c r="K43" s="179"/>
    </row>
    <row r="44" spans="1:15" ht="13.5" hidden="1" thickBot="1">
      <c r="A44" s="139" t="s">
        <v>1</v>
      </c>
      <c r="B44" s="139"/>
      <c r="C44" s="139"/>
      <c r="D44" s="140">
        <f>SUM(D8:D43)</f>
        <v>0</v>
      </c>
      <c r="E44" s="140"/>
      <c r="F44" s="140"/>
      <c r="G44" s="140"/>
      <c r="H44" s="154">
        <f>SUM(H8:H43)</f>
        <v>0</v>
      </c>
      <c r="I44" s="158" t="e">
        <f>J44/H44</f>
        <v>#DIV/0!</v>
      </c>
      <c r="J44" s="152">
        <f>SUM(J8:J43)</f>
        <v>0</v>
      </c>
      <c r="K44" s="146"/>
      <c r="L44" s="146"/>
    </row>
    <row r="45" spans="1:15">
      <c r="A45" s="134"/>
      <c r="B45" s="134"/>
      <c r="C45" s="134"/>
      <c r="D45" s="148"/>
    </row>
    <row r="46" spans="1:15">
      <c r="A46" s="134"/>
      <c r="B46" s="134"/>
      <c r="C46" s="134"/>
      <c r="D46" s="148"/>
    </row>
    <row r="47" spans="1:15">
      <c r="A47" s="165"/>
      <c r="B47" s="165"/>
      <c r="C47" s="165"/>
      <c r="D47" s="148"/>
    </row>
    <row r="48" spans="1:15">
      <c r="A48" s="134"/>
      <c r="B48" s="134"/>
      <c r="C48" s="134"/>
      <c r="D48" s="148"/>
    </row>
    <row r="49" spans="1:4">
      <c r="A49" s="134"/>
      <c r="B49" s="134"/>
      <c r="C49" s="134"/>
      <c r="D49" s="148"/>
    </row>
    <row r="50" spans="1:4">
      <c r="A50" s="134"/>
      <c r="B50" s="134"/>
      <c r="C50" s="134"/>
      <c r="D50" s="148"/>
    </row>
  </sheetData>
  <phoneticPr fontId="0" type="noConversion"/>
  <printOptions horizontalCentered="1" verticalCentered="1"/>
  <pageMargins left="0.47244094488188981" right="0.55118110236220474" top="0.19685039370078741" bottom="0.98425196850393704" header="0.31496062992125984" footer="0.51181102362204722"/>
  <pageSetup paperSize="9" scale="75" orientation="landscape" horizontalDpi="1200" verticalDpi="1200" r:id="rId1"/>
  <headerFooter alignWithMargins="0">
    <oddFooter>&amp;CKalkylblad "&amp;A"</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5"/>
  <dimension ref="A1:R107"/>
  <sheetViews>
    <sheetView tabSelected="1" zoomScaleNormal="100" workbookViewId="0">
      <selection activeCell="A9" sqref="A9"/>
    </sheetView>
  </sheetViews>
  <sheetFormatPr defaultRowHeight="15.75"/>
  <cols>
    <col min="1" max="1" width="42" style="5" customWidth="1"/>
    <col min="2" max="2" width="14.7109375" style="130" customWidth="1"/>
    <col min="3" max="3" width="12.28515625" style="131" customWidth="1"/>
    <col min="4" max="4" width="16.42578125" style="131" customWidth="1"/>
    <col min="5" max="5" width="13.42578125" style="131" customWidth="1"/>
    <col min="6" max="6" width="13.7109375" style="131" customWidth="1"/>
    <col min="7" max="7" width="9.140625" style="132"/>
    <col min="8" max="8" width="12.7109375" style="5" customWidth="1"/>
    <col min="9" max="9" width="13" style="5" customWidth="1"/>
    <col min="10" max="14" width="9.140625" style="5"/>
    <col min="15" max="15" width="10.85546875" style="6" customWidth="1"/>
    <col min="16" max="18" width="9.140625" style="7"/>
    <col min="19" max="16384" width="9.140625" style="5"/>
  </cols>
  <sheetData>
    <row r="1" spans="1:18" ht="19.5" customHeight="1">
      <c r="A1" s="463" t="s">
        <v>119</v>
      </c>
      <c r="B1" s="463"/>
      <c r="C1" s="463"/>
      <c r="D1" s="463"/>
      <c r="E1" s="1"/>
      <c r="F1" s="2"/>
      <c r="G1" s="3"/>
      <c r="H1" s="4"/>
      <c r="I1" s="4"/>
      <c r="J1" s="4"/>
      <c r="K1" s="4"/>
      <c r="L1" s="4"/>
    </row>
    <row r="2" spans="1:18" ht="16.5" thickBot="1">
      <c r="A2" s="464" t="s">
        <v>5</v>
      </c>
      <c r="B2" s="464"/>
      <c r="C2" s="464"/>
      <c r="D2" s="464"/>
      <c r="E2" s="276" t="s">
        <v>109</v>
      </c>
      <c r="F2" s="2"/>
      <c r="G2" s="3"/>
      <c r="H2" s="4"/>
      <c r="I2" s="4"/>
      <c r="J2" s="4"/>
      <c r="K2" s="4"/>
      <c r="L2" s="4"/>
    </row>
    <row r="3" spans="1:18" s="15" customFormat="1">
      <c r="A3" s="8" t="s">
        <v>6</v>
      </c>
      <c r="B3" s="9"/>
      <c r="C3" s="10"/>
      <c r="D3" s="11"/>
      <c r="E3" s="11"/>
      <c r="F3" s="12"/>
      <c r="G3" s="13"/>
      <c r="H3" s="14"/>
      <c r="I3" s="14"/>
      <c r="J3" s="14"/>
      <c r="K3" s="14"/>
      <c r="L3" s="14"/>
      <c r="O3" s="6"/>
      <c r="P3" s="7"/>
      <c r="Q3" s="7"/>
      <c r="R3" s="7"/>
    </row>
    <row r="4" spans="1:18" s="15" customFormat="1" ht="16.5" thickBot="1">
      <c r="A4" s="16" t="s">
        <v>7</v>
      </c>
      <c r="B4" s="17"/>
      <c r="C4" s="465"/>
      <c r="D4" s="465"/>
      <c r="E4" s="18"/>
      <c r="F4" s="19"/>
      <c r="G4" s="13"/>
      <c r="H4" s="14"/>
      <c r="I4" s="14"/>
      <c r="J4" s="14"/>
      <c r="K4" s="14"/>
      <c r="L4" s="14"/>
      <c r="O4" s="6"/>
      <c r="P4" s="7"/>
      <c r="Q4" s="7"/>
      <c r="R4" s="7"/>
    </row>
    <row r="5" spans="1:18" s="15" customFormat="1" ht="4.5" customHeight="1" thickBot="1">
      <c r="A5" s="20"/>
      <c r="B5" s="21"/>
      <c r="C5" s="22"/>
      <c r="D5" s="23"/>
      <c r="E5" s="23"/>
      <c r="F5" s="219"/>
      <c r="G5" s="24"/>
      <c r="H5" s="24"/>
      <c r="I5" s="24"/>
      <c r="J5" s="24"/>
      <c r="K5" s="24"/>
      <c r="L5" s="24"/>
      <c r="O5" s="6"/>
      <c r="P5" s="7"/>
      <c r="Q5" s="7"/>
      <c r="R5" s="7"/>
    </row>
    <row r="6" spans="1:18" s="30" customFormat="1" ht="18.75">
      <c r="A6" s="278" t="s">
        <v>8</v>
      </c>
      <c r="B6" s="25"/>
      <c r="C6" s="26"/>
      <c r="D6" s="26"/>
      <c r="E6" s="26"/>
      <c r="F6" s="27"/>
      <c r="G6" s="28"/>
      <c r="H6" s="29"/>
      <c r="I6" s="29"/>
      <c r="J6" s="29"/>
      <c r="K6" s="29"/>
      <c r="L6" s="29"/>
      <c r="O6" s="31"/>
      <c r="P6" s="32"/>
      <c r="Q6" s="32"/>
      <c r="R6" s="32"/>
    </row>
    <row r="7" spans="1:18" s="15" customFormat="1">
      <c r="A7" s="33" t="s">
        <v>10</v>
      </c>
      <c r="B7" s="34" t="s">
        <v>11</v>
      </c>
      <c r="C7" s="36">
        <v>20</v>
      </c>
      <c r="D7" s="36">
        <v>20</v>
      </c>
      <c r="E7" s="36">
        <v>20</v>
      </c>
      <c r="F7" s="37">
        <v>20</v>
      </c>
      <c r="G7" s="38"/>
      <c r="H7" s="39"/>
      <c r="I7" s="39"/>
      <c r="J7" s="39"/>
      <c r="K7" s="39"/>
      <c r="L7" s="39"/>
      <c r="O7" s="6"/>
      <c r="P7" s="7"/>
      <c r="Q7" s="7"/>
      <c r="R7" s="7"/>
    </row>
    <row r="8" spans="1:18" s="15" customFormat="1">
      <c r="A8" s="33" t="s">
        <v>12</v>
      </c>
      <c r="B8" s="40"/>
      <c r="C8" s="41">
        <v>0.05</v>
      </c>
      <c r="D8" s="42"/>
      <c r="E8" s="42"/>
      <c r="F8" s="43"/>
      <c r="G8" s="44"/>
      <c r="H8" s="45"/>
      <c r="I8" s="45"/>
      <c r="J8" s="45"/>
      <c r="K8" s="45"/>
      <c r="L8" s="45"/>
      <c r="O8" s="6"/>
      <c r="P8" s="7"/>
      <c r="Q8" s="7"/>
      <c r="R8" s="7"/>
    </row>
    <row r="9" spans="1:18" s="15" customFormat="1" ht="18.75">
      <c r="A9" s="33" t="s">
        <v>13</v>
      </c>
      <c r="B9" s="40"/>
      <c r="C9" s="46">
        <v>0.02</v>
      </c>
      <c r="D9" s="42"/>
      <c r="E9" s="42"/>
      <c r="F9" s="43"/>
      <c r="G9" s="47"/>
      <c r="H9" s="48"/>
      <c r="I9" s="45"/>
      <c r="J9" s="45"/>
      <c r="K9" s="45"/>
      <c r="L9" s="45"/>
      <c r="O9" s="6"/>
      <c r="P9" s="7"/>
      <c r="Q9" s="7"/>
      <c r="R9" s="7"/>
    </row>
    <row r="10" spans="1:18" s="15" customFormat="1" ht="18.75" hidden="1">
      <c r="A10" s="33" t="s">
        <v>14</v>
      </c>
      <c r="B10" s="40"/>
      <c r="C10" s="41">
        <v>0</v>
      </c>
      <c r="D10" s="42"/>
      <c r="E10" s="42"/>
      <c r="F10" s="43"/>
      <c r="G10" s="49"/>
      <c r="H10" s="50"/>
      <c r="I10" s="50"/>
      <c r="J10" s="50"/>
      <c r="K10" s="50"/>
      <c r="L10" s="50"/>
      <c r="O10" s="6"/>
      <c r="P10" s="7"/>
      <c r="Q10" s="7"/>
      <c r="R10" s="7"/>
    </row>
    <row r="11" spans="1:18" s="15" customFormat="1" ht="19.5" hidden="1" customHeight="1" thickBot="1">
      <c r="A11" s="230" t="s">
        <v>83</v>
      </c>
      <c r="B11" s="226"/>
      <c r="C11" s="227">
        <v>0</v>
      </c>
      <c r="D11" s="228"/>
      <c r="E11" s="228"/>
      <c r="F11" s="229"/>
      <c r="G11" s="51"/>
      <c r="H11" s="52"/>
      <c r="I11" s="52"/>
      <c r="J11" s="52"/>
      <c r="K11" s="52"/>
      <c r="L11" s="52"/>
      <c r="O11" s="6"/>
      <c r="P11" s="7"/>
      <c r="Q11" s="7"/>
      <c r="R11" s="7"/>
    </row>
    <row r="12" spans="1:18" s="15" customFormat="1" ht="16.5" thickBot="1">
      <c r="A12" s="54" t="s">
        <v>16</v>
      </c>
      <c r="B12" s="55"/>
      <c r="C12" s="56" t="s">
        <v>9</v>
      </c>
      <c r="D12" s="56" t="s">
        <v>59</v>
      </c>
      <c r="E12" s="56" t="s">
        <v>60</v>
      </c>
      <c r="F12" s="220" t="s">
        <v>61</v>
      </c>
      <c r="G12" s="57"/>
      <c r="H12" s="57"/>
      <c r="I12" s="57"/>
      <c r="J12" s="57"/>
      <c r="K12" s="57"/>
      <c r="L12" s="57"/>
      <c r="O12" s="6"/>
      <c r="P12" s="7"/>
      <c r="Q12" s="7"/>
      <c r="R12" s="7"/>
    </row>
    <row r="13" spans="1:18" s="30" customFormat="1" ht="18.75">
      <c r="A13" s="279" t="s">
        <v>56</v>
      </c>
      <c r="B13" s="63"/>
      <c r="C13" s="64"/>
      <c r="D13" s="65"/>
      <c r="E13" s="65"/>
      <c r="F13" s="66"/>
      <c r="G13" s="53"/>
      <c r="H13" s="53"/>
      <c r="I13" s="53"/>
      <c r="J13" s="53"/>
      <c r="K13" s="53"/>
      <c r="L13" s="53"/>
      <c r="O13" s="31"/>
      <c r="P13" s="32"/>
      <c r="Q13" s="32"/>
      <c r="R13" s="32"/>
    </row>
    <row r="14" spans="1:18" s="15" customFormat="1">
      <c r="A14" s="67" t="s">
        <v>24</v>
      </c>
      <c r="B14" s="68"/>
      <c r="C14" s="69" t="str">
        <f>C12</f>
        <v>Befintlig</v>
      </c>
      <c r="D14" s="190" t="str">
        <f>D12</f>
        <v>Ny 1</v>
      </c>
      <c r="E14" s="190" t="str">
        <f>E12</f>
        <v>Ny 2</v>
      </c>
      <c r="F14" s="190" t="str">
        <f>F12</f>
        <v>Ny 3</v>
      </c>
      <c r="G14" s="70"/>
      <c r="J14" s="70"/>
      <c r="K14" s="70"/>
      <c r="L14" s="70"/>
      <c r="O14" s="6"/>
      <c r="P14" s="7"/>
      <c r="Q14" s="7"/>
      <c r="R14" s="7"/>
    </row>
    <row r="15" spans="1:18" s="15" customFormat="1">
      <c r="A15" s="71" t="s">
        <v>25</v>
      </c>
      <c r="B15" s="72" t="s">
        <v>26</v>
      </c>
      <c r="C15" s="73">
        <v>0</v>
      </c>
      <c r="D15" s="73">
        <v>0</v>
      </c>
      <c r="E15" s="73">
        <v>0</v>
      </c>
      <c r="F15" s="74">
        <v>0</v>
      </c>
      <c r="G15" s="75"/>
      <c r="H15" s="76"/>
      <c r="I15" s="76"/>
      <c r="J15" s="75"/>
      <c r="K15" s="75"/>
      <c r="L15" s="75"/>
      <c r="O15" s="6"/>
      <c r="P15" s="7"/>
      <c r="Q15" s="7"/>
      <c r="R15" s="7"/>
    </row>
    <row r="16" spans="1:18" s="15" customFormat="1">
      <c r="A16" s="58" t="s">
        <v>27</v>
      </c>
      <c r="B16" s="59" t="s">
        <v>28</v>
      </c>
      <c r="C16" s="73">
        <v>0</v>
      </c>
      <c r="D16" s="73">
        <v>0</v>
      </c>
      <c r="E16" s="73">
        <v>0</v>
      </c>
      <c r="F16" s="74">
        <v>0</v>
      </c>
      <c r="G16" s="38"/>
      <c r="J16" s="38"/>
      <c r="K16" s="38"/>
      <c r="L16" s="38"/>
      <c r="O16" s="6"/>
      <c r="P16" s="7"/>
      <c r="Q16" s="7"/>
      <c r="R16" s="7"/>
    </row>
    <row r="17" spans="1:18" s="15" customFormat="1">
      <c r="A17" s="58" t="s">
        <v>29</v>
      </c>
      <c r="B17" s="59" t="s">
        <v>30</v>
      </c>
      <c r="C17" s="77">
        <f>C15*C16/1000</f>
        <v>0</v>
      </c>
      <c r="D17" s="77">
        <f>D15*D16/1000</f>
        <v>0</v>
      </c>
      <c r="E17" s="77">
        <f>E15*E16/1000</f>
        <v>0</v>
      </c>
      <c r="F17" s="78">
        <f>F15*F16/1000</f>
        <v>0</v>
      </c>
      <c r="G17" s="38"/>
      <c r="J17" s="38"/>
      <c r="K17" s="38"/>
      <c r="L17" s="38"/>
      <c r="O17" s="6"/>
      <c r="P17" s="7"/>
      <c r="Q17" s="7"/>
      <c r="R17" s="7"/>
    </row>
    <row r="18" spans="1:18" s="15" customFormat="1">
      <c r="A18" s="79" t="s">
        <v>31</v>
      </c>
      <c r="B18" s="59" t="s">
        <v>32</v>
      </c>
      <c r="C18" s="73">
        <v>85</v>
      </c>
      <c r="D18" s="77">
        <f>C18</f>
        <v>85</v>
      </c>
      <c r="E18" s="77">
        <f>C18</f>
        <v>85</v>
      </c>
      <c r="F18" s="78">
        <f>C18</f>
        <v>85</v>
      </c>
      <c r="G18" s="80"/>
      <c r="H18" s="80"/>
      <c r="I18" s="80"/>
      <c r="J18" s="80"/>
      <c r="K18" s="80"/>
      <c r="L18" s="80"/>
      <c r="O18" s="6"/>
      <c r="P18" s="7"/>
      <c r="Q18" s="7"/>
      <c r="R18" s="7"/>
    </row>
    <row r="19" spans="1:18" s="15" customFormat="1">
      <c r="A19" s="79" t="s">
        <v>33</v>
      </c>
      <c r="B19" s="59" t="s">
        <v>34</v>
      </c>
      <c r="C19" s="81">
        <f>C17*C18/100</f>
        <v>0</v>
      </c>
      <c r="D19" s="81">
        <f>D17*D18/100</f>
        <v>0</v>
      </c>
      <c r="E19" s="81">
        <f>E17*E18/100</f>
        <v>0</v>
      </c>
      <c r="F19" s="82">
        <f>F17*F18/100</f>
        <v>0</v>
      </c>
      <c r="G19" s="80"/>
      <c r="H19" s="80"/>
      <c r="I19" s="80"/>
      <c r="J19" s="80"/>
      <c r="K19" s="80"/>
      <c r="L19" s="80"/>
      <c r="O19" s="6"/>
      <c r="P19" s="7"/>
      <c r="Q19" s="7"/>
      <c r="R19" s="7"/>
    </row>
    <row r="20" spans="1:18" s="15" customFormat="1">
      <c r="A20" s="79" t="s">
        <v>35</v>
      </c>
      <c r="B20" s="83"/>
      <c r="C20" s="84">
        <f>IF(ISBLANK(C12),0,1*((1+$C$8-(((1+$C$9)^$C$7)*((1+$C$8)^-($C$7-1))))/($C$8-$C$9)))</f>
        <v>15.398671902363269</v>
      </c>
      <c r="D20" s="84">
        <f>IF(ISBLANK(D12),0,1*((1+$C$8-(((1+$C$9)^$D$7)*((1+$C$8)^-($D$7-1))))/($C$8-$C$9)))</f>
        <v>15.398671902363269</v>
      </c>
      <c r="E20" s="84">
        <f>IF(ISBLANK(E12),0,1*((1+$C$8-(((1+$C$9)^$E$7)*((1+$C$8)^-($E$7-1))))/($C$8-$C$9)))</f>
        <v>15.398671902363269</v>
      </c>
      <c r="F20" s="85">
        <f>IF(ISBLANK(F12),0,1*((1+$C$8-(((1+$C$9)^$F$7)*((1+$C$8)^-($F$7-1))))/($C$8-$C$9)))</f>
        <v>15.398671902363269</v>
      </c>
      <c r="G20" s="86"/>
      <c r="H20" s="86"/>
      <c r="I20" s="86"/>
      <c r="J20" s="86"/>
      <c r="K20" s="86"/>
      <c r="L20" s="86"/>
      <c r="O20" s="6"/>
      <c r="P20" s="7"/>
      <c r="Q20" s="7"/>
      <c r="R20" s="7"/>
    </row>
    <row r="21" spans="1:18" s="15" customFormat="1">
      <c r="A21" s="87" t="s">
        <v>36</v>
      </c>
      <c r="B21" s="88" t="s">
        <v>18</v>
      </c>
      <c r="C21" s="89">
        <f>C19*C20</f>
        <v>0</v>
      </c>
      <c r="D21" s="89">
        <f>D19*D20</f>
        <v>0</v>
      </c>
      <c r="E21" s="89">
        <f>E19*E20</f>
        <v>0</v>
      </c>
      <c r="F21" s="90">
        <f>F19*F20</f>
        <v>0</v>
      </c>
      <c r="G21" s="91"/>
      <c r="H21" s="91"/>
      <c r="I21" s="91"/>
      <c r="J21" s="91"/>
      <c r="K21" s="91"/>
      <c r="L21" s="91"/>
      <c r="O21" s="6"/>
      <c r="P21" s="7"/>
      <c r="Q21" s="7"/>
      <c r="R21" s="7"/>
    </row>
    <row r="22" spans="1:18" s="15" customFormat="1">
      <c r="A22" s="92" t="s">
        <v>103</v>
      </c>
      <c r="B22" s="209"/>
      <c r="C22" s="217"/>
      <c r="D22" s="210"/>
      <c r="E22" s="210"/>
      <c r="F22" s="216"/>
      <c r="G22" s="94"/>
      <c r="H22" s="94"/>
      <c r="I22" s="94"/>
      <c r="J22" s="94"/>
      <c r="K22" s="94"/>
      <c r="N22" s="6"/>
      <c r="O22" s="7"/>
      <c r="P22" s="7"/>
      <c r="Q22" s="7"/>
    </row>
    <row r="23" spans="1:18" s="15" customFormat="1">
      <c r="A23" s="79" t="s">
        <v>80</v>
      </c>
      <c r="B23" s="206" t="s">
        <v>81</v>
      </c>
      <c r="C23" s="73">
        <v>0</v>
      </c>
      <c r="D23" s="73">
        <v>0</v>
      </c>
      <c r="E23" s="73">
        <v>0</v>
      </c>
      <c r="F23" s="212">
        <v>0</v>
      </c>
      <c r="G23" s="38"/>
      <c r="H23" s="38"/>
      <c r="I23" s="38"/>
      <c r="J23" s="38"/>
      <c r="K23" s="38"/>
      <c r="N23" s="6"/>
      <c r="O23" s="7"/>
      <c r="P23" s="7"/>
      <c r="Q23" s="7"/>
    </row>
    <row r="24" spans="1:18" s="15" customFormat="1">
      <c r="A24" s="79" t="s">
        <v>55</v>
      </c>
      <c r="B24" s="206"/>
      <c r="C24" s="73">
        <v>0</v>
      </c>
      <c r="D24" s="73">
        <v>0</v>
      </c>
      <c r="E24" s="73">
        <v>0</v>
      </c>
      <c r="F24" s="212">
        <v>0</v>
      </c>
      <c r="G24" s="38"/>
      <c r="H24" s="38"/>
      <c r="I24" s="38"/>
      <c r="J24" s="38"/>
      <c r="K24" s="38"/>
      <c r="N24" s="6"/>
      <c r="O24" s="7"/>
      <c r="P24" s="7"/>
      <c r="Q24" s="7"/>
    </row>
    <row r="25" spans="1:18" s="15" customFormat="1" hidden="1">
      <c r="A25" s="79" t="s">
        <v>82</v>
      </c>
      <c r="B25" s="207" t="s">
        <v>11</v>
      </c>
      <c r="C25" s="211" t="e">
        <f>C23/C16</f>
        <v>#DIV/0!</v>
      </c>
      <c r="D25" s="211" t="e">
        <f>D23/D16</f>
        <v>#DIV/0!</v>
      </c>
      <c r="E25" s="211" t="e">
        <f>E23/E16</f>
        <v>#DIV/0!</v>
      </c>
      <c r="F25" s="213" t="e">
        <f>F23/F16</f>
        <v>#DIV/0!</v>
      </c>
      <c r="G25" s="108"/>
      <c r="H25" s="108"/>
      <c r="I25" s="108"/>
      <c r="J25" s="108"/>
      <c r="K25" s="108"/>
      <c r="N25" s="6"/>
      <c r="P25" s="7"/>
      <c r="Q25" s="7"/>
    </row>
    <row r="26" spans="1:18" s="15" customFormat="1" hidden="1">
      <c r="A26" s="96" t="s">
        <v>39</v>
      </c>
      <c r="B26" s="99" t="s">
        <v>40</v>
      </c>
      <c r="C26" s="100" t="e">
        <f>IF(ISBLANK(C12),0,INT(IF(MOD($C$7,C25),$C$7/C25,($C$7/C25)-1)))</f>
        <v>#DIV/0!</v>
      </c>
      <c r="D26" s="100" t="e">
        <f>IF(ISBLANK(D12),0,INT(IF(MOD($D$7,D25),$D$7/D25,($D$7/D25)-1)))</f>
        <v>#DIV/0!</v>
      </c>
      <c r="E26" s="100" t="e">
        <f>IF(ISBLANK(E12),0,INT(IF(MOD($E$7,E25),$E$7/E25,($E$7/E25)-1)))</f>
        <v>#DIV/0!</v>
      </c>
      <c r="F26" s="100" t="e">
        <f>IF(ISBLANK(F12),0,INT(IF(MOD($F$7,F25),$F$7/F25,($F$7/F25)-1)))</f>
        <v>#DIV/0!</v>
      </c>
      <c r="G26" s="108"/>
      <c r="H26" s="108"/>
      <c r="I26" s="108"/>
      <c r="J26" s="108"/>
      <c r="K26" s="108"/>
      <c r="N26" s="6"/>
      <c r="P26" s="7"/>
      <c r="Q26" s="7"/>
    </row>
    <row r="27" spans="1:18" s="15" customFormat="1">
      <c r="A27" s="79" t="s">
        <v>85</v>
      </c>
      <c r="B27" s="207" t="s">
        <v>18</v>
      </c>
      <c r="C27" s="60">
        <v>0</v>
      </c>
      <c r="D27" s="60">
        <v>0</v>
      </c>
      <c r="E27" s="60">
        <v>0</v>
      </c>
      <c r="F27" s="98">
        <v>0</v>
      </c>
      <c r="G27" s="44"/>
      <c r="H27" s="44"/>
      <c r="I27" s="44"/>
      <c r="J27" s="44"/>
      <c r="K27" s="44"/>
    </row>
    <row r="28" spans="1:18" s="15" customFormat="1">
      <c r="A28" s="79" t="s">
        <v>84</v>
      </c>
      <c r="B28" s="207"/>
      <c r="C28" s="109" t="e">
        <f>IF(ISBLANK(C12),0,1*(((((1+$C$11)/(1+$C$8))^C25)-((1+$C$11)/(1+$C$8)^((C$26+1)*C25)))/(1-(((1+$C$11)/(1+$C$8))^C25))))</f>
        <v>#DIV/0!</v>
      </c>
      <c r="D28" s="109" t="e">
        <f>IF(ISBLANK(D12),0,1*(((((1+$C$11)/(1+$C$8))^D25)-((1+$C$11)/(1+$C$8)^((D$26+1)*D25)))/(1-(((1+$C$11)/(1+$C$8))^D25))))</f>
        <v>#DIV/0!</v>
      </c>
      <c r="E28" s="109" t="e">
        <f>IF(ISBLANK(E12),0,1*(((((1+$C$11)/(1+$C$8))^E25)-((1+$C$11)/(1+$C$8)^((E$26+1)*E25)))/(1-(((1+$C$11)/(1+$C$8))^E25))))</f>
        <v>#DIV/0!</v>
      </c>
      <c r="F28" s="214" t="e">
        <f>IF(ISBLANK(F12),0,1*(((((1+$C$11)/(1+$C$8))^F25)-((1+$C$11)/(1+$C$8)^((F$26+1)*F25)))/(1-(((1+$C$11)/(1+$C$8))^F25))))</f>
        <v>#DIV/0!</v>
      </c>
      <c r="G28" s="218"/>
      <c r="H28" s="108"/>
      <c r="I28" s="108"/>
      <c r="J28" s="108"/>
      <c r="K28" s="108"/>
    </row>
    <row r="29" spans="1:18" s="15" customFormat="1">
      <c r="A29" s="87" t="s">
        <v>86</v>
      </c>
      <c r="B29" s="208" t="s">
        <v>18</v>
      </c>
      <c r="C29" s="89" t="e">
        <f>(C27)*C28*C24</f>
        <v>#DIV/0!</v>
      </c>
      <c r="D29" s="89" t="e">
        <f>(D27)*D28*D24</f>
        <v>#DIV/0!</v>
      </c>
      <c r="E29" s="89" t="e">
        <f>(E27)*E28*E24</f>
        <v>#DIV/0!</v>
      </c>
      <c r="F29" s="89" t="e">
        <f>(F27)*F28*F24</f>
        <v>#DIV/0!</v>
      </c>
      <c r="G29" s="91"/>
      <c r="H29" s="91"/>
      <c r="I29" s="91"/>
      <c r="J29" s="91"/>
      <c r="K29" s="91"/>
    </row>
    <row r="30" spans="1:18" s="15" customFormat="1">
      <c r="A30" s="92" t="s">
        <v>106</v>
      </c>
      <c r="B30" s="209"/>
      <c r="C30" s="217"/>
      <c r="D30" s="210"/>
      <c r="E30" s="210"/>
      <c r="F30" s="216"/>
      <c r="G30" s="94"/>
      <c r="H30" s="94"/>
      <c r="I30" s="94"/>
      <c r="J30" s="94"/>
      <c r="K30" s="94"/>
      <c r="N30" s="6"/>
      <c r="O30" s="7"/>
      <c r="P30" s="7"/>
      <c r="Q30" s="7"/>
    </row>
    <row r="31" spans="1:18" s="15" customFormat="1">
      <c r="A31" s="79" t="s">
        <v>80</v>
      </c>
      <c r="B31" s="206" t="s">
        <v>81</v>
      </c>
      <c r="C31" s="73">
        <v>0</v>
      </c>
      <c r="D31" s="73">
        <v>0</v>
      </c>
      <c r="E31" s="73">
        <v>0</v>
      </c>
      <c r="F31" s="212">
        <v>0</v>
      </c>
      <c r="G31" s="38"/>
      <c r="H31" s="38"/>
      <c r="I31" s="38"/>
      <c r="J31" s="38"/>
      <c r="K31" s="38"/>
      <c r="N31" s="6"/>
      <c r="O31" s="7"/>
      <c r="P31" s="7"/>
      <c r="Q31" s="7"/>
    </row>
    <row r="32" spans="1:18" s="15" customFormat="1">
      <c r="A32" s="79" t="s">
        <v>55</v>
      </c>
      <c r="B32" s="206"/>
      <c r="C32" s="73">
        <v>0</v>
      </c>
      <c r="D32" s="73">
        <v>0</v>
      </c>
      <c r="E32" s="73">
        <v>0</v>
      </c>
      <c r="F32" s="263">
        <v>0</v>
      </c>
      <c r="G32" s="38"/>
      <c r="H32" s="38"/>
      <c r="I32" s="38"/>
      <c r="J32" s="38"/>
      <c r="K32" s="38"/>
      <c r="N32" s="6"/>
      <c r="O32" s="7"/>
      <c r="P32" s="7"/>
      <c r="Q32" s="7"/>
    </row>
    <row r="33" spans="1:18" s="15" customFormat="1">
      <c r="A33" s="79" t="s">
        <v>82</v>
      </c>
      <c r="B33" s="207" t="s">
        <v>11</v>
      </c>
      <c r="C33" s="211" t="e">
        <f>C31/C16</f>
        <v>#DIV/0!</v>
      </c>
      <c r="D33" s="211" t="e">
        <f>D31/D16</f>
        <v>#DIV/0!</v>
      </c>
      <c r="E33" s="211" t="e">
        <f>E31/E16</f>
        <v>#DIV/0!</v>
      </c>
      <c r="F33" s="211" t="e">
        <f>F31/F16</f>
        <v>#DIV/0!</v>
      </c>
      <c r="G33" s="108"/>
      <c r="H33" s="108"/>
      <c r="I33" s="108"/>
      <c r="J33" s="108"/>
      <c r="K33" s="108"/>
      <c r="N33" s="6"/>
      <c r="P33" s="7"/>
      <c r="Q33" s="7"/>
    </row>
    <row r="34" spans="1:18" s="15" customFormat="1">
      <c r="A34" s="96" t="s">
        <v>39</v>
      </c>
      <c r="B34" s="99" t="s">
        <v>40</v>
      </c>
      <c r="C34" s="100" t="e">
        <f>IF(ISBLANK(C31),0,IF(ISBLANK(C12),0,INT(IF(MOD($C$7,C33),$C$7/C33,($C$7/C33)-1))))</f>
        <v>#DIV/0!</v>
      </c>
      <c r="D34" s="100" t="e">
        <f>IF(ISBLANK(D31),0,IF(ISBLANK(D12),0,INT(IF(MOD($D$7,D33),$D$7/D33,($D$7/D33)-1))))</f>
        <v>#DIV/0!</v>
      </c>
      <c r="E34" s="100" t="e">
        <f>IF(ISBLANK(E31),0,IF(ISBLANK(E12),0,INT(IF(MOD($E$7,E33),$E$7/E33,($E$7/E33)-1))))</f>
        <v>#DIV/0!</v>
      </c>
      <c r="F34" s="100" t="e">
        <f>IF(ISBLANK(F31),0,IF(ISBLANK(F12),0,INT(IF(MOD($F$7,F33),$F$7/F33,($F$7/F33)-1))))</f>
        <v>#DIV/0!</v>
      </c>
      <c r="G34" s="108"/>
      <c r="H34" s="108"/>
      <c r="I34" s="108"/>
      <c r="J34" s="108"/>
      <c r="K34" s="108"/>
      <c r="N34" s="6"/>
      <c r="P34" s="7"/>
      <c r="Q34" s="7"/>
    </row>
    <row r="35" spans="1:18" s="15" customFormat="1">
      <c r="A35" s="79" t="s">
        <v>85</v>
      </c>
      <c r="B35" s="207" t="s">
        <v>18</v>
      </c>
      <c r="C35" s="60">
        <v>100</v>
      </c>
      <c r="D35" s="60">
        <v>100</v>
      </c>
      <c r="E35" s="60">
        <v>100</v>
      </c>
      <c r="F35" s="98">
        <v>100</v>
      </c>
      <c r="G35" s="44"/>
      <c r="H35" s="44"/>
      <c r="I35" s="44"/>
      <c r="J35" s="44"/>
      <c r="K35" s="44"/>
    </row>
    <row r="36" spans="1:18" s="15" customFormat="1">
      <c r="A36" s="79" t="s">
        <v>84</v>
      </c>
      <c r="B36" s="207"/>
      <c r="C36" s="109" t="e">
        <f>IF(ISBLANK(C31),0,IF(ISBLANK(C12),0,1*(((((1+$C$11)/(1+$C$8))^C33)-((1+$C$11)/(1+$C$8)^((C$34+1)*C33)))/(1-(((1+$C$11)/(1+$C$8))^C33)))))</f>
        <v>#DIV/0!</v>
      </c>
      <c r="D36" s="109" t="e">
        <f>IF(ISBLANK(D31),0,IF(ISBLANK(D12),0,1*(((((1+$C$11)/(1+$C$8))^D33)-((1+$C$11)/(1+$C$8)^((D$34+1)*D33)))/(1-(((1+$C$11)/(1+$C$8))^D33)))))</f>
        <v>#DIV/0!</v>
      </c>
      <c r="E36" s="109" t="e">
        <f>IF(ISBLANK(E31),0,IF(ISBLANK(E12),0,1*(((((1+$C$11)/(1+$C$8))^E33)-((1+$C$11)/(1+$C$8)^((E$34+1)*E33)))/(1-(((1+$C$11)/(1+$C$8))^E33)))))</f>
        <v>#DIV/0!</v>
      </c>
      <c r="F36" s="214" t="e">
        <f>IF(ISBLANK(F31),0,IF(ISBLANK(F12),0,1*(((((1+$C$11)/(1+$C$8))^F33)-((1+$C$11)/(1+$C$8)^((F$34+1)*F33)))/(1-(((1+$C$11)/(1+$C$8))^F33)))))</f>
        <v>#DIV/0!</v>
      </c>
      <c r="G36" s="218"/>
      <c r="H36" s="108"/>
      <c r="I36" s="108"/>
      <c r="J36" s="108"/>
      <c r="K36" s="108"/>
    </row>
    <row r="37" spans="1:18" s="15" customFormat="1">
      <c r="A37" s="87" t="s">
        <v>87</v>
      </c>
      <c r="B37" s="208" t="s">
        <v>18</v>
      </c>
      <c r="C37" s="89" t="e">
        <f>(C35)*C36*C32</f>
        <v>#DIV/0!</v>
      </c>
      <c r="D37" s="89" t="e">
        <f>(D35)*D36*D32</f>
        <v>#DIV/0!</v>
      </c>
      <c r="E37" s="89" t="e">
        <f>(E35)*E36*E32</f>
        <v>#DIV/0!</v>
      </c>
      <c r="F37" s="89" t="e">
        <f>(F35)*F36*F32</f>
        <v>#DIV/0!</v>
      </c>
      <c r="G37" s="91"/>
      <c r="H37" s="91"/>
      <c r="I37" s="91"/>
      <c r="J37" s="91"/>
      <c r="K37" s="91"/>
    </row>
    <row r="38" spans="1:18" s="15" customFormat="1">
      <c r="A38" s="92" t="s">
        <v>107</v>
      </c>
      <c r="B38" s="209"/>
      <c r="C38" s="217"/>
      <c r="D38" s="210"/>
      <c r="E38" s="210"/>
      <c r="F38" s="216"/>
      <c r="G38" s="91"/>
      <c r="H38" s="218"/>
      <c r="I38" s="91"/>
      <c r="J38" s="91"/>
      <c r="K38" s="91"/>
    </row>
    <row r="39" spans="1:18" s="15" customFormat="1">
      <c r="A39" s="79" t="s">
        <v>80</v>
      </c>
      <c r="B39" s="206" t="s">
        <v>81</v>
      </c>
      <c r="C39" s="73"/>
      <c r="D39" s="73"/>
      <c r="E39" s="73"/>
      <c r="F39" s="212"/>
      <c r="G39" s="91"/>
      <c r="H39" s="91"/>
      <c r="I39" s="91"/>
      <c r="J39" s="91"/>
      <c r="K39" s="91"/>
    </row>
    <row r="40" spans="1:18" s="15" customFormat="1">
      <c r="A40" s="79" t="s">
        <v>55</v>
      </c>
      <c r="B40" s="206"/>
      <c r="C40" s="73">
        <v>0</v>
      </c>
      <c r="D40" s="73">
        <v>0</v>
      </c>
      <c r="E40" s="73">
        <v>0</v>
      </c>
      <c r="F40" s="263">
        <v>0</v>
      </c>
      <c r="G40" s="91"/>
      <c r="H40" s="91"/>
      <c r="I40" s="91"/>
      <c r="J40" s="91"/>
      <c r="K40" s="91"/>
    </row>
    <row r="41" spans="1:18" s="15" customFormat="1">
      <c r="A41" s="79" t="s">
        <v>82</v>
      </c>
      <c r="B41" s="207" t="s">
        <v>11</v>
      </c>
      <c r="C41" s="211" t="e">
        <f>C39/C16</f>
        <v>#DIV/0!</v>
      </c>
      <c r="D41" s="211" t="e">
        <f>D39/D16</f>
        <v>#DIV/0!</v>
      </c>
      <c r="E41" s="211" t="e">
        <f>E39/E16</f>
        <v>#DIV/0!</v>
      </c>
      <c r="F41" s="211" t="e">
        <f>F39/F16</f>
        <v>#DIV/0!</v>
      </c>
      <c r="G41" s="91"/>
      <c r="H41" s="91"/>
      <c r="I41" s="91"/>
      <c r="J41" s="91"/>
      <c r="K41" s="91"/>
    </row>
    <row r="42" spans="1:18" s="15" customFormat="1">
      <c r="A42" s="96" t="s">
        <v>39</v>
      </c>
      <c r="B42" s="99" t="s">
        <v>40</v>
      </c>
      <c r="C42" s="100">
        <f>IF(ISBLANK(C39),0,IF(ISBLANK(C12),0,INT(IF(MOD($C$7,C41),$C$7/C41,($C$7/C41)-1))))</f>
        <v>0</v>
      </c>
      <c r="D42" s="109">
        <f>IF(ISBLANK(D37),0,IF(ISBLANK(D10),0,1*(((((1+$C$11)/(1+$C$8))^D38)-((1+$C$11)/(1+$C$8)^((D$42+1)*D38)))/(1-(((1+$C$11)/(1+$C$8))^D38)))))</f>
        <v>0</v>
      </c>
      <c r="E42" s="100">
        <f>IF(ISBLANK(E39),0,IF(ISBLANK(E12),0,INT(IF(MOD($C$7,E41),$C$7/E41,($C$7/E41)-1))))</f>
        <v>0</v>
      </c>
      <c r="F42" s="100">
        <f>IF(ISBLANK(F39),0,IF(ISBLANK(F12),0,INT(IF(MOD($C$7,F41),$C$7/F41,($C$7/F41)-1))))</f>
        <v>0</v>
      </c>
      <c r="G42" s="91"/>
      <c r="H42" s="91"/>
      <c r="I42" s="91"/>
      <c r="J42" s="91"/>
      <c r="K42" s="91"/>
    </row>
    <row r="43" spans="1:18" s="15" customFormat="1">
      <c r="A43" s="79" t="s">
        <v>85</v>
      </c>
      <c r="B43" s="207" t="s">
        <v>18</v>
      </c>
      <c r="C43" s="60"/>
      <c r="D43" s="60"/>
      <c r="E43" s="60"/>
      <c r="F43" s="98"/>
      <c r="G43" s="91"/>
      <c r="H43" s="91"/>
      <c r="I43" s="91"/>
      <c r="J43" s="91"/>
      <c r="K43" s="91"/>
    </row>
    <row r="44" spans="1:18" s="15" customFormat="1">
      <c r="A44" s="79" t="s">
        <v>84</v>
      </c>
      <c r="B44" s="207"/>
      <c r="C44" s="109">
        <f>IF(ISBLANK(C39),0,IF(ISBLANK(C12),0,1*(((((1+$C$11)/(1+$C$8))^C41)-((1+$C$11)/(1+$C$8)^((C$42+1)*C41)))/(1-(((1+$C$11)/(1+$C$8))^C41)))))</f>
        <v>0</v>
      </c>
      <c r="D44" s="109">
        <f>IF(ISBLANK(D39),0,IF(ISBLANK(D12),0,1*(((((1+$C$11)/(1+$C$8))^D41)-((1+$C$11)/(1+$C$8)^((D$42+1)*D41)))/(1-(((1+$C$11)/(1+$C$8))^D41)))))</f>
        <v>0</v>
      </c>
      <c r="E44" s="109">
        <f>IF(ISBLANK(E39),0,IF(ISBLANK(E12),0,1*(((((1+$C$11)/(1+$C$8))^E41)-((1+$C$11)/(1+$C$8)^((E$42+1)*E41)))/(1-(((1+$C$11)/(1+$C$8))^E41)))))</f>
        <v>0</v>
      </c>
      <c r="F44" s="109">
        <f>IF(ISBLANK(F39),0,IF(ISBLANK(F12),0,1*(((((1+$C$11)/(1+$C$8))^F41)-((1+$C$11)/(1+$C$8)^((F$42+1)*F41)))/(1-(((1+$C$11)/(1+$C$8))^F41)))))</f>
        <v>0</v>
      </c>
      <c r="G44" s="91"/>
      <c r="H44" s="218"/>
      <c r="I44" s="91"/>
      <c r="J44" s="91"/>
      <c r="K44" s="91"/>
    </row>
    <row r="45" spans="1:18" s="15" customFormat="1">
      <c r="A45" s="87" t="s">
        <v>88</v>
      </c>
      <c r="B45" s="208" t="s">
        <v>18</v>
      </c>
      <c r="C45" s="89">
        <f>(C43)*C44*C40</f>
        <v>0</v>
      </c>
      <c r="D45" s="89">
        <f>(D43)*D44*D40</f>
        <v>0</v>
      </c>
      <c r="E45" s="89">
        <f>(E43)*E44*E40</f>
        <v>0</v>
      </c>
      <c r="F45" s="89">
        <f>(F43)*F44*F40</f>
        <v>0</v>
      </c>
      <c r="G45" s="91"/>
      <c r="H45" s="91"/>
      <c r="I45" s="91"/>
      <c r="J45" s="91"/>
      <c r="K45" s="91"/>
    </row>
    <row r="46" spans="1:18" s="15" customFormat="1">
      <c r="A46" s="92" t="s">
        <v>89</v>
      </c>
      <c r="B46" s="93"/>
      <c r="C46" s="69" t="str">
        <f>C12</f>
        <v>Befintlig</v>
      </c>
      <c r="D46" s="69" t="str">
        <f>D12</f>
        <v>Ny 1</v>
      </c>
      <c r="E46" s="69" t="str">
        <f>E12</f>
        <v>Ny 2</v>
      </c>
      <c r="F46" s="69" t="str">
        <f>F12</f>
        <v>Ny 3</v>
      </c>
      <c r="G46" s="94"/>
      <c r="H46" s="94"/>
      <c r="I46" s="94"/>
      <c r="J46" s="94"/>
      <c r="K46" s="94"/>
      <c r="L46" s="94"/>
      <c r="O46" s="6"/>
      <c r="P46" s="7"/>
      <c r="Q46" s="7"/>
      <c r="R46" s="7"/>
    </row>
    <row r="47" spans="1:18" s="15" customFormat="1">
      <c r="A47" s="243" t="s">
        <v>90</v>
      </c>
      <c r="B47" s="61" t="s">
        <v>30</v>
      </c>
      <c r="C47" s="246">
        <f>(C16*0.5*C15/2.5)/1000</f>
        <v>0</v>
      </c>
      <c r="D47" s="246">
        <f>(D16*0.5*D15/2.5)/1000</f>
        <v>0</v>
      </c>
      <c r="E47" s="246">
        <f>(E16*0.5*E15/2.5)/1000</f>
        <v>0</v>
      </c>
      <c r="F47" s="246">
        <f>(F16*0.5*F15/2.5)/1000</f>
        <v>0</v>
      </c>
      <c r="G47" s="94"/>
      <c r="H47" s="244"/>
      <c r="I47" s="94"/>
      <c r="J47" s="94"/>
      <c r="K47" s="94"/>
      <c r="L47" s="94"/>
      <c r="O47" s="6"/>
      <c r="P47" s="7"/>
      <c r="Q47" s="7"/>
      <c r="R47" s="7"/>
    </row>
    <row r="48" spans="1:18" s="15" customFormat="1">
      <c r="A48" s="243" t="s">
        <v>91</v>
      </c>
      <c r="B48" s="245" t="s">
        <v>32</v>
      </c>
      <c r="C48" s="215">
        <f>C18</f>
        <v>85</v>
      </c>
      <c r="D48" s="215">
        <f>C48</f>
        <v>85</v>
      </c>
      <c r="E48" s="215">
        <f>D48</f>
        <v>85</v>
      </c>
      <c r="F48" s="215">
        <f>E48</f>
        <v>85</v>
      </c>
      <c r="G48" s="94"/>
      <c r="H48" s="94"/>
      <c r="I48" s="94"/>
      <c r="J48" s="94"/>
      <c r="K48" s="94"/>
      <c r="L48" s="94"/>
      <c r="O48" s="6"/>
      <c r="P48" s="7"/>
      <c r="Q48" s="7"/>
      <c r="R48" s="7"/>
    </row>
    <row r="49" spans="1:18" s="15" customFormat="1">
      <c r="A49" s="243" t="s">
        <v>92</v>
      </c>
      <c r="B49" s="245" t="s">
        <v>34</v>
      </c>
      <c r="C49" s="95">
        <f>C47*C48/100</f>
        <v>0</v>
      </c>
      <c r="D49" s="95">
        <f>D47*D48/100</f>
        <v>0</v>
      </c>
      <c r="E49" s="95">
        <f>E47*E48/100</f>
        <v>0</v>
      </c>
      <c r="F49" s="242">
        <f>F47*F48/100</f>
        <v>0</v>
      </c>
      <c r="G49" s="94"/>
      <c r="H49" s="94"/>
      <c r="K49" s="6"/>
      <c r="L49" s="7"/>
      <c r="M49" s="7"/>
      <c r="N49" s="7"/>
    </row>
    <row r="50" spans="1:18" s="15" customFormat="1">
      <c r="A50" s="243" t="s">
        <v>93</v>
      </c>
      <c r="B50" s="245"/>
      <c r="C50" s="84">
        <f>C20</f>
        <v>15.398671902363269</v>
      </c>
      <c r="D50" s="84">
        <f>D20</f>
        <v>15.398671902363269</v>
      </c>
      <c r="E50" s="84">
        <f>E20</f>
        <v>15.398671902363269</v>
      </c>
      <c r="F50" s="84">
        <f>F20</f>
        <v>15.398671902363269</v>
      </c>
      <c r="G50" s="94"/>
      <c r="H50" s="94"/>
      <c r="I50" s="94"/>
      <c r="J50" s="94"/>
      <c r="K50" s="94"/>
      <c r="L50" s="94"/>
      <c r="O50" s="6"/>
      <c r="P50" s="7"/>
      <c r="Q50" s="7"/>
      <c r="R50" s="7"/>
    </row>
    <row r="51" spans="1:18" s="15" customFormat="1">
      <c r="A51" s="243" t="s">
        <v>94</v>
      </c>
      <c r="B51" s="245"/>
      <c r="C51" s="89">
        <f>C49*C50</f>
        <v>0</v>
      </c>
      <c r="D51" s="89">
        <f>D49*D50</f>
        <v>0</v>
      </c>
      <c r="E51" s="89">
        <f>E49*E50</f>
        <v>0</v>
      </c>
      <c r="F51" s="90">
        <f>F49*F50</f>
        <v>0</v>
      </c>
      <c r="G51" s="94"/>
      <c r="H51" s="94"/>
      <c r="I51" s="94"/>
      <c r="J51" s="94"/>
      <c r="K51" s="94"/>
      <c r="L51" s="94"/>
      <c r="O51" s="6"/>
      <c r="P51" s="7"/>
      <c r="Q51" s="7"/>
      <c r="R51" s="7"/>
    </row>
    <row r="52" spans="1:18" s="15" customFormat="1">
      <c r="A52" s="92" t="s">
        <v>37</v>
      </c>
      <c r="B52" s="93"/>
      <c r="C52" s="69" t="str">
        <f>C12</f>
        <v>Befintlig</v>
      </c>
      <c r="D52" s="69" t="str">
        <f>D12</f>
        <v>Ny 1</v>
      </c>
      <c r="E52" s="69" t="str">
        <f>E12</f>
        <v>Ny 2</v>
      </c>
      <c r="F52" s="69" t="str">
        <f>F12</f>
        <v>Ny 3</v>
      </c>
      <c r="G52" s="94"/>
      <c r="H52" s="94"/>
      <c r="I52" s="94"/>
      <c r="J52" s="94"/>
      <c r="K52" s="94"/>
      <c r="L52" s="94"/>
    </row>
    <row r="53" spans="1:18" s="15" customFormat="1">
      <c r="A53" s="96" t="s">
        <v>38</v>
      </c>
      <c r="B53" s="97" t="s">
        <v>18</v>
      </c>
      <c r="C53" s="60">
        <v>0</v>
      </c>
      <c r="D53" s="60">
        <v>0</v>
      </c>
      <c r="E53" s="60">
        <v>0</v>
      </c>
      <c r="F53" s="98">
        <v>0</v>
      </c>
      <c r="G53" s="38"/>
      <c r="H53" s="38"/>
      <c r="I53" s="38"/>
      <c r="J53" s="38"/>
      <c r="K53" s="38"/>
      <c r="L53" s="38"/>
    </row>
    <row r="54" spans="1:18" s="15" customFormat="1">
      <c r="A54" s="104" t="s">
        <v>41</v>
      </c>
      <c r="B54" s="105" t="s">
        <v>11</v>
      </c>
      <c r="C54" s="106">
        <v>0</v>
      </c>
      <c r="D54" s="106">
        <v>0</v>
      </c>
      <c r="E54" s="106">
        <v>0</v>
      </c>
      <c r="F54" s="107">
        <v>0</v>
      </c>
      <c r="G54" s="108"/>
      <c r="H54" s="108"/>
      <c r="I54" s="108"/>
      <c r="J54" s="108"/>
      <c r="K54" s="108"/>
      <c r="L54" s="108"/>
    </row>
    <row r="55" spans="1:18" s="15" customFormat="1" ht="15.75" hidden="1" customHeight="1">
      <c r="A55" s="96" t="s">
        <v>39</v>
      </c>
      <c r="B55" s="99" t="s">
        <v>40</v>
      </c>
      <c r="C55" s="100" t="e">
        <f>IF(ISBLANK(C12),0,INT(IF(MOD($C$7,C54),C54/C54,($C$7/C54)-1)))</f>
        <v>#DIV/0!</v>
      </c>
      <c r="D55" s="100" t="e">
        <f>IF(ISBLANK(D12),0,INT(IF(MOD($C$7,D54),D54/D54,($C$7/D54)-1)))</f>
        <v>#DIV/0!</v>
      </c>
      <c r="E55" s="100" t="e">
        <f>IF(ISBLANK(E12),0,INT(IF(MOD($C$7,E54),E54/E54,($C$7/E54)-1)))</f>
        <v>#DIV/0!</v>
      </c>
      <c r="F55" s="101" t="e">
        <f>IF(ISBLANK(F12),0,INT(IF(MOD($C$7,F54),F54/F54,($C$7/F54)-1)))</f>
        <v>#DIV/0!</v>
      </c>
      <c r="G55" s="102"/>
      <c r="H55" s="103"/>
      <c r="I55" s="103"/>
      <c r="J55" s="103"/>
      <c r="K55" s="103"/>
      <c r="L55" s="103"/>
      <c r="O55" s="6"/>
      <c r="P55" s="7"/>
      <c r="Q55" s="7"/>
      <c r="R55" s="7"/>
    </row>
    <row r="56" spans="1:18" s="15" customFormat="1">
      <c r="A56" s="96" t="s">
        <v>42</v>
      </c>
      <c r="B56" s="97"/>
      <c r="C56" s="109" t="e">
        <f>IF(ISBLANK(C12),0,1*(((((1+$C$10)/(1+$C$8))^C54)-((1+$C$10)/(1+$C$8)^((C$55+1)*C54)))/(1-(((1+$C$10)/(1+$C$8))^C54))))</f>
        <v>#DIV/0!</v>
      </c>
      <c r="D56" s="109" t="e">
        <f>IF(ISBLANK(D12),0,1*(((((1+$C$10)/(1+$C$8))^D54)-((1+$C$10)/(1+$C$8)^((D55+1)*D54)))/(1-(((1+$C$10)/(1+$C$8))^D54))))</f>
        <v>#DIV/0!</v>
      </c>
      <c r="E56" s="109" t="e">
        <f>IF(ISBLANK(E12),0,1*(((((1+$C$10)/(1+$C$8))^E54)-((1+$C$10)/(1+$C$8)^((E55+1)*E54)))/(1-(((1+$C$10)/(1+$C$8))^E54))))</f>
        <v>#DIV/0!</v>
      </c>
      <c r="F56" s="110" t="e">
        <f>IF(ISBLANK(F12),0,1*(((((1+$C$10)/(1+$C$8))^F54)-((1+$C$10)/(1+$C$8)^((F55+1)*F54)))/(1-(((1+$C$10)/(1+$C$8))^F54))))</f>
        <v>#DIV/0!</v>
      </c>
      <c r="G56" s="108"/>
      <c r="H56" s="108"/>
      <c r="I56" s="108"/>
      <c r="J56" s="108"/>
      <c r="K56" s="108"/>
      <c r="L56" s="108"/>
    </row>
    <row r="57" spans="1:18" s="15" customFormat="1">
      <c r="A57" s="111" t="s">
        <v>43</v>
      </c>
      <c r="B57" s="112" t="s">
        <v>18</v>
      </c>
      <c r="C57" s="89" t="e">
        <f>C53*C56</f>
        <v>#DIV/0!</v>
      </c>
      <c r="D57" s="89" t="e">
        <f>D53*D56</f>
        <v>#DIV/0!</v>
      </c>
      <c r="E57" s="89" t="e">
        <f>E53*E56</f>
        <v>#DIV/0!</v>
      </c>
      <c r="F57" s="90" t="e">
        <f>F53*F56</f>
        <v>#DIV/0!</v>
      </c>
      <c r="G57" s="91"/>
      <c r="H57" s="91"/>
      <c r="I57" s="91"/>
      <c r="J57" s="91"/>
      <c r="K57" s="91"/>
      <c r="L57" s="91"/>
    </row>
    <row r="58" spans="1:18" s="117" customFormat="1" ht="19.5" thickBot="1">
      <c r="A58" s="280" t="s">
        <v>44</v>
      </c>
      <c r="B58" s="113" t="s">
        <v>18</v>
      </c>
      <c r="C58" s="62" t="e">
        <f>C57+C21+C29+C45+C37+C51</f>
        <v>#DIV/0!</v>
      </c>
      <c r="D58" s="62" t="e">
        <f>D57+D21+D29+D45+D37+D51</f>
        <v>#DIV/0!</v>
      </c>
      <c r="E58" s="62" t="e">
        <f>E57+E21+E29+E45+E37+E51</f>
        <v>#DIV/0!</v>
      </c>
      <c r="F58" s="62" t="e">
        <f>F57+F21+F29+F45+F37+F51</f>
        <v>#DIV/0!</v>
      </c>
      <c r="G58" s="114"/>
      <c r="H58" s="115"/>
      <c r="I58" s="116"/>
      <c r="J58" s="116"/>
      <c r="K58" s="116"/>
      <c r="L58" s="116"/>
      <c r="O58" s="118"/>
      <c r="P58" s="119"/>
      <c r="Q58" s="119"/>
      <c r="R58" s="119"/>
    </row>
    <row r="59" spans="1:18" s="125" customFormat="1" ht="15.75" customHeight="1">
      <c r="A59" s="221"/>
      <c r="B59" s="121"/>
      <c r="C59" s="122"/>
      <c r="D59" s="122"/>
      <c r="E59" s="122"/>
      <c r="F59" s="222"/>
      <c r="G59" s="123"/>
      <c r="H59" s="124"/>
      <c r="I59" s="124"/>
      <c r="J59" s="124"/>
      <c r="K59" s="124"/>
      <c r="L59" s="124"/>
      <c r="O59" s="126"/>
      <c r="P59" s="127"/>
      <c r="Q59" s="127"/>
      <c r="R59" s="127"/>
    </row>
    <row r="60" spans="1:18" s="125" customFormat="1" ht="13.5" customHeight="1">
      <c r="A60" s="221"/>
      <c r="B60" s="121"/>
      <c r="C60" s="122"/>
      <c r="D60" s="122"/>
      <c r="E60" s="122"/>
      <c r="F60" s="222"/>
      <c r="G60" s="123"/>
      <c r="H60" s="124"/>
      <c r="I60" s="124"/>
      <c r="J60" s="124"/>
      <c r="K60" s="124"/>
      <c r="L60" s="124"/>
      <c r="O60" s="126"/>
      <c r="P60" s="127"/>
      <c r="Q60" s="127"/>
      <c r="R60" s="127"/>
    </row>
    <row r="61" spans="1:18" s="125" customFormat="1" ht="15" customHeight="1" thickBot="1">
      <c r="A61" s="223" t="s">
        <v>70</v>
      </c>
      <c r="B61" s="121"/>
      <c r="C61" s="122"/>
      <c r="D61" s="122" t="s">
        <v>108</v>
      </c>
      <c r="E61" s="122" t="s">
        <v>64</v>
      </c>
      <c r="F61" s="222" t="s">
        <v>65</v>
      </c>
      <c r="G61" s="123"/>
      <c r="H61" s="124"/>
      <c r="I61" s="124"/>
      <c r="J61" s="124"/>
      <c r="K61" s="124"/>
      <c r="L61" s="124"/>
      <c r="O61" s="126"/>
      <c r="P61" s="127"/>
      <c r="Q61" s="127"/>
      <c r="R61" s="127"/>
    </row>
    <row r="62" spans="1:18" s="30" customFormat="1" ht="20.25" customHeight="1" thickBot="1">
      <c r="A62" s="281" t="s">
        <v>62</v>
      </c>
      <c r="B62" s="282" t="s">
        <v>18</v>
      </c>
      <c r="C62" s="283"/>
      <c r="D62" s="283" t="e">
        <f>IF(C7=D7,C58-D58,"Ej relevant")</f>
        <v>#DIV/0!</v>
      </c>
      <c r="E62" s="283" t="e">
        <f>IF(C7=E7,C58-E58,"Ej relevant")</f>
        <v>#DIV/0!</v>
      </c>
      <c r="F62" s="284" t="e">
        <f>IF(C7=F7,C58-F58,"Ej relevant")</f>
        <v>#DIV/0!</v>
      </c>
      <c r="G62" s="163" t="s">
        <v>113</v>
      </c>
      <c r="H62" s="129"/>
      <c r="I62" s="129"/>
      <c r="J62" s="129"/>
      <c r="K62" s="129"/>
      <c r="L62" s="129"/>
      <c r="O62" s="31"/>
      <c r="P62" s="32"/>
      <c r="Q62" s="32"/>
      <c r="R62" s="32"/>
    </row>
    <row r="63" spans="1:18" s="30" customFormat="1" ht="20.25" hidden="1" customHeight="1" thickBot="1">
      <c r="A63" s="224" t="s">
        <v>66</v>
      </c>
      <c r="B63" s="128"/>
      <c r="C63" s="189" t="e">
        <f>-PMT(C8,C7,C58,0,1)</f>
        <v>#DIV/0!</v>
      </c>
      <c r="D63" s="188" t="e">
        <f>-PMT(C8,D7,D58,0,1)</f>
        <v>#DIV/0!</v>
      </c>
      <c r="E63" s="188" t="e">
        <f>-PMT(C8,E7,E58,0,1)</f>
        <v>#DIV/0!</v>
      </c>
      <c r="F63" s="225" t="e">
        <f>-PMT(C8,F7,F58,0,1)</f>
        <v>#DIV/0!</v>
      </c>
      <c r="G63" s="163"/>
      <c r="H63" s="129"/>
      <c r="I63" s="129"/>
      <c r="J63" s="129"/>
      <c r="K63" s="129"/>
      <c r="L63" s="129"/>
      <c r="O63" s="31"/>
      <c r="P63" s="32"/>
      <c r="Q63" s="32"/>
      <c r="R63" s="32"/>
    </row>
    <row r="64" spans="1:18" s="30" customFormat="1" ht="20.25" customHeight="1" thickBot="1">
      <c r="A64" s="224"/>
      <c r="B64" s="285"/>
      <c r="C64" s="286"/>
      <c r="D64" s="287"/>
      <c r="E64" s="288"/>
      <c r="F64" s="289"/>
      <c r="G64" s="163" t="s">
        <v>114</v>
      </c>
      <c r="H64" s="129"/>
      <c r="I64" s="129"/>
      <c r="J64" s="129"/>
      <c r="K64" s="129"/>
      <c r="L64" s="129"/>
      <c r="O64" s="31"/>
      <c r="P64" s="32"/>
      <c r="Q64" s="32"/>
      <c r="R64" s="32"/>
    </row>
    <row r="65" spans="1:18" s="30" customFormat="1" ht="20.25" customHeight="1" thickBot="1">
      <c r="A65" s="224"/>
      <c r="B65" s="285"/>
      <c r="C65" s="286"/>
      <c r="D65" s="287"/>
      <c r="E65" s="288"/>
      <c r="F65" s="289"/>
      <c r="G65" s="163"/>
      <c r="H65" s="129"/>
      <c r="I65" s="129"/>
      <c r="J65" s="129"/>
      <c r="K65" s="129"/>
      <c r="L65" s="129"/>
      <c r="O65" s="31"/>
      <c r="P65" s="32"/>
      <c r="Q65" s="32"/>
      <c r="R65" s="32"/>
    </row>
    <row r="66" spans="1:18" s="15" customFormat="1" ht="20.25" customHeight="1">
      <c r="A66" s="264" t="s">
        <v>63</v>
      </c>
      <c r="B66" s="265" t="s">
        <v>18</v>
      </c>
      <c r="C66" s="266"/>
      <c r="D66" s="267" t="e">
        <f>C63-D63</f>
        <v>#DIV/0!</v>
      </c>
      <c r="E66" s="268" t="e">
        <f>C63-E63</f>
        <v>#DIV/0!</v>
      </c>
      <c r="F66" s="269" t="e">
        <f>C63-F63</f>
        <v>#DIV/0!</v>
      </c>
      <c r="G66" s="163" t="s">
        <v>115</v>
      </c>
      <c r="O66" s="6"/>
      <c r="P66" s="7"/>
      <c r="Q66" s="7"/>
      <c r="R66" s="7"/>
    </row>
    <row r="67" spans="1:18" s="15" customFormat="1" ht="16.5" thickBot="1">
      <c r="A67" s="270" t="s">
        <v>46</v>
      </c>
      <c r="B67" s="271" t="s">
        <v>30</v>
      </c>
      <c r="C67" s="272"/>
      <c r="D67" s="273">
        <f>C17-D17</f>
        <v>0</v>
      </c>
      <c r="E67" s="273">
        <f>C17-E17</f>
        <v>0</v>
      </c>
      <c r="F67" s="274">
        <f>C17-F17</f>
        <v>0</v>
      </c>
      <c r="G67" s="275" t="s">
        <v>114</v>
      </c>
      <c r="O67" s="6"/>
      <c r="P67" s="7"/>
      <c r="Q67" s="7"/>
      <c r="R67" s="7"/>
    </row>
    <row r="68" spans="1:18" s="15" customFormat="1">
      <c r="A68" s="290"/>
      <c r="B68" s="290"/>
      <c r="C68" s="291"/>
      <c r="D68" s="292"/>
      <c r="E68" s="292"/>
      <c r="F68" s="292"/>
      <c r="G68" s="275"/>
      <c r="O68" s="6"/>
      <c r="P68" s="7"/>
      <c r="Q68" s="7"/>
      <c r="R68" s="7"/>
    </row>
    <row r="69" spans="1:18" s="15" customFormat="1">
      <c r="A69" s="290"/>
      <c r="B69" s="290"/>
      <c r="C69" s="291"/>
      <c r="D69" s="292"/>
      <c r="E69" s="292"/>
      <c r="F69" s="292"/>
      <c r="G69" s="275"/>
      <c r="O69" s="6"/>
      <c r="P69" s="7"/>
      <c r="Q69" s="7"/>
      <c r="R69" s="7"/>
    </row>
    <row r="70" spans="1:18" s="15" customFormat="1">
      <c r="A70" s="290"/>
      <c r="B70" s="290"/>
      <c r="C70" s="291"/>
      <c r="D70" s="292"/>
      <c r="E70" s="292"/>
      <c r="F70" s="292"/>
      <c r="G70" s="275"/>
      <c r="O70" s="6"/>
      <c r="P70" s="7"/>
      <c r="Q70" s="7"/>
      <c r="R70" s="7"/>
    </row>
    <row r="71" spans="1:18" ht="18.75">
      <c r="B71" s="5"/>
      <c r="C71" s="144"/>
      <c r="D71" s="144"/>
      <c r="E71" s="144"/>
      <c r="F71" s="191"/>
    </row>
    <row r="72" spans="1:18" ht="18.75">
      <c r="B72" s="5"/>
      <c r="C72" s="144"/>
      <c r="D72" s="144"/>
      <c r="E72" s="144"/>
      <c r="F72" s="191"/>
    </row>
    <row r="73" spans="1:18" ht="18.75">
      <c r="B73" s="5"/>
      <c r="C73" s="144"/>
      <c r="D73" s="144"/>
      <c r="E73" s="144"/>
      <c r="F73" s="191"/>
    </row>
    <row r="74" spans="1:18" ht="18.75">
      <c r="B74" s="5"/>
      <c r="C74" s="144"/>
      <c r="D74" s="144"/>
      <c r="E74" s="144"/>
      <c r="F74" s="191"/>
    </row>
    <row r="75" spans="1:18" ht="18.75">
      <c r="B75" s="5"/>
      <c r="C75" s="144"/>
      <c r="D75" s="144"/>
      <c r="E75" s="144"/>
      <c r="F75" s="191"/>
    </row>
    <row r="76" spans="1:18" ht="18.75">
      <c r="B76" s="5"/>
      <c r="C76" s="144"/>
      <c r="D76" s="144"/>
      <c r="E76" s="144"/>
      <c r="F76" s="191"/>
    </row>
    <row r="77" spans="1:18" ht="18.75">
      <c r="B77" s="5"/>
      <c r="C77" s="144"/>
      <c r="D77" s="144"/>
      <c r="E77" s="144"/>
      <c r="F77" s="191"/>
    </row>
    <row r="78" spans="1:18" ht="18.75">
      <c r="B78" s="5"/>
      <c r="C78" s="144"/>
      <c r="D78" s="144"/>
      <c r="E78" s="144"/>
      <c r="F78" s="191"/>
    </row>
    <row r="79" spans="1:18" ht="18.75">
      <c r="B79" s="5"/>
      <c r="C79" s="144"/>
      <c r="D79" s="144"/>
      <c r="E79" s="144"/>
      <c r="F79" s="191"/>
    </row>
    <row r="80" spans="1:18" ht="18.75">
      <c r="B80" s="5"/>
      <c r="C80" s="144"/>
      <c r="D80" s="144"/>
      <c r="E80" s="144"/>
      <c r="F80" s="191"/>
    </row>
    <row r="81" spans="1:18" ht="18.75">
      <c r="B81" s="5"/>
      <c r="C81" s="144"/>
      <c r="D81" s="144"/>
      <c r="E81" s="144"/>
      <c r="F81" s="191"/>
    </row>
    <row r="82" spans="1:18" ht="18.75">
      <c r="B82" s="5"/>
      <c r="C82" s="144"/>
      <c r="D82" s="144"/>
      <c r="E82" s="144"/>
      <c r="F82" s="191"/>
    </row>
    <row r="83" spans="1:18" ht="18.75">
      <c r="B83" s="5"/>
      <c r="C83" s="144"/>
      <c r="D83" s="144"/>
      <c r="E83" s="144"/>
      <c r="F83" s="191"/>
    </row>
    <row r="84" spans="1:18" ht="18.75">
      <c r="B84" s="5"/>
      <c r="C84" s="144"/>
      <c r="D84" s="144"/>
      <c r="E84" s="144"/>
      <c r="F84" s="191"/>
    </row>
    <row r="85" spans="1:18">
      <c r="A85"/>
      <c r="B85" s="133"/>
      <c r="C85" s="133"/>
      <c r="D85" s="132"/>
      <c r="E85" s="5"/>
      <c r="F85" s="5"/>
      <c r="G85" s="5"/>
      <c r="L85" s="6"/>
      <c r="M85" s="7"/>
      <c r="N85" s="7"/>
      <c r="O85" s="7"/>
      <c r="P85" s="5"/>
      <c r="Q85" s="5"/>
      <c r="R85" s="5"/>
    </row>
    <row r="86" spans="1:18">
      <c r="A86"/>
      <c r="B86" s="131"/>
      <c r="D86" s="132"/>
      <c r="E86" s="5"/>
      <c r="F86" s="5"/>
      <c r="G86" s="5"/>
      <c r="L86" s="6"/>
      <c r="M86" s="7"/>
      <c r="N86" s="7"/>
      <c r="O86" s="7"/>
      <c r="P86" s="5"/>
      <c r="Q86" s="5"/>
      <c r="R86" s="5"/>
    </row>
    <row r="87" spans="1:18">
      <c r="A87"/>
      <c r="B87" s="131"/>
      <c r="D87" s="132"/>
      <c r="E87" s="5"/>
      <c r="F87" s="5"/>
      <c r="G87" s="5"/>
      <c r="H87" s="133"/>
      <c r="I87" s="133"/>
      <c r="J87" s="133"/>
      <c r="L87" s="6"/>
      <c r="M87" s="7"/>
      <c r="N87" s="7"/>
      <c r="O87" s="7"/>
      <c r="P87" s="5"/>
      <c r="Q87" s="5"/>
      <c r="R87" s="5"/>
    </row>
    <row r="88" spans="1:18">
      <c r="A88"/>
      <c r="B88" s="131"/>
      <c r="D88" s="132"/>
      <c r="E88" s="194"/>
      <c r="F88" s="5"/>
      <c r="G88" s="5"/>
      <c r="H88" s="133"/>
      <c r="I88" s="133"/>
      <c r="J88" s="133"/>
      <c r="L88" s="6"/>
      <c r="M88" s="7"/>
      <c r="N88" s="7"/>
      <c r="O88" s="7"/>
      <c r="P88" s="5"/>
      <c r="Q88" s="5"/>
      <c r="R88" s="5"/>
    </row>
    <row r="89" spans="1:18">
      <c r="A89"/>
      <c r="B89" s="131"/>
      <c r="D89" s="132"/>
      <c r="E89" s="5"/>
      <c r="F89" s="5"/>
      <c r="G89" s="5"/>
      <c r="H89" s="133"/>
      <c r="I89" s="133"/>
      <c r="J89" s="133"/>
      <c r="L89" s="6"/>
      <c r="M89" s="7"/>
      <c r="N89" s="7"/>
      <c r="O89" s="7"/>
      <c r="P89" s="5"/>
      <c r="Q89" s="5"/>
      <c r="R89" s="5"/>
    </row>
    <row r="90" spans="1:18">
      <c r="A90"/>
      <c r="B90" s="131"/>
      <c r="D90" s="132"/>
      <c r="E90" s="5"/>
      <c r="F90" s="5"/>
      <c r="G90" s="5"/>
      <c r="H90" s="133"/>
      <c r="I90" s="133"/>
      <c r="J90" s="133"/>
      <c r="L90" s="6"/>
      <c r="M90" s="7"/>
      <c r="N90" s="7"/>
      <c r="O90" s="7"/>
      <c r="P90" s="5"/>
      <c r="Q90" s="5"/>
      <c r="R90" s="5"/>
    </row>
    <row r="91" spans="1:18">
      <c r="A91"/>
      <c r="B91" s="131"/>
      <c r="D91" s="132"/>
      <c r="E91" s="5"/>
      <c r="F91" s="5"/>
      <c r="G91" s="5"/>
      <c r="L91" s="6"/>
      <c r="M91" s="7"/>
      <c r="N91" s="7"/>
      <c r="O91" s="7"/>
      <c r="P91" s="5"/>
      <c r="Q91" s="5"/>
      <c r="R91" s="5"/>
    </row>
    <row r="103" spans="1:3">
      <c r="A103" s="125" t="s">
        <v>72</v>
      </c>
    </row>
    <row r="104" spans="1:3">
      <c r="A104" s="127" t="s">
        <v>47</v>
      </c>
      <c r="B104" s="125" t="s">
        <v>71</v>
      </c>
    </row>
    <row r="105" spans="1:3">
      <c r="A105" s="193">
        <v>315000</v>
      </c>
      <c r="B105" s="195">
        <f>-PMT(C8,D7,A105,0,1)</f>
        <v>24072.77615720739</v>
      </c>
    </row>
    <row r="107" spans="1:3">
      <c r="C107" s="131">
        <f>(B105*0.7)/12</f>
        <v>1404.2452758370976</v>
      </c>
    </row>
  </sheetData>
  <mergeCells count="3">
    <mergeCell ref="A1:D1"/>
    <mergeCell ref="A2:D2"/>
    <mergeCell ref="C4:D4"/>
  </mergeCells>
  <phoneticPr fontId="0" type="noConversion"/>
  <printOptions horizontalCentered="1" verticalCentered="1"/>
  <pageMargins left="0.39370078740157483" right="0.19685039370078741" top="0.19685039370078741" bottom="0.98425196850393704" header="0.51181102362204722" footer="0.51181102362204722"/>
  <pageSetup paperSize="9" scale="81" orientation="landscape" horizontalDpi="1200" verticalDpi="1200" r:id="rId1"/>
  <headerFooter alignWithMargins="0">
    <oddFooter>&amp;CKalkylblad "&amp;A"</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6"/>
  <dimension ref="A1:S81"/>
  <sheetViews>
    <sheetView zoomScaleNormal="100" workbookViewId="0">
      <selection sqref="A1:D1"/>
    </sheetView>
  </sheetViews>
  <sheetFormatPr defaultRowHeight="15.75"/>
  <cols>
    <col min="1" max="1" width="39.42578125" style="5" customWidth="1"/>
    <col min="2" max="2" width="7.28515625" style="130" customWidth="1"/>
    <col min="3" max="6" width="12.28515625" style="131" customWidth="1"/>
    <col min="7" max="7" width="9.140625" style="132"/>
    <col min="8" max="8" width="12.7109375" style="5" customWidth="1"/>
    <col min="9" max="9" width="13" style="5" customWidth="1"/>
    <col min="10" max="14" width="9.140625" style="5"/>
    <col min="15" max="15" width="10.85546875" style="6" customWidth="1"/>
    <col min="16" max="18" width="9.140625" style="7"/>
    <col min="19" max="16384" width="9.140625" style="5"/>
  </cols>
  <sheetData>
    <row r="1" spans="1:19" ht="19.5" customHeight="1">
      <c r="A1" s="466" t="s">
        <v>120</v>
      </c>
      <c r="B1" s="466"/>
      <c r="C1" s="466"/>
      <c r="D1" s="466"/>
      <c r="E1" s="1"/>
      <c r="F1" s="2"/>
      <c r="G1" s="3"/>
      <c r="H1" s="4"/>
      <c r="I1" s="4"/>
      <c r="J1" s="4"/>
      <c r="K1" s="4"/>
      <c r="L1" s="4"/>
    </row>
    <row r="2" spans="1:19" ht="16.5" thickBot="1">
      <c r="A2" s="464" t="s">
        <v>5</v>
      </c>
      <c r="B2" s="464"/>
      <c r="C2" s="464"/>
      <c r="D2" s="464"/>
      <c r="E2" s="276" t="s">
        <v>109</v>
      </c>
      <c r="F2" s="2"/>
      <c r="G2" s="3"/>
      <c r="H2" s="4"/>
      <c r="I2" s="4"/>
      <c r="J2" s="4"/>
      <c r="K2" s="4"/>
      <c r="L2" s="4"/>
    </row>
    <row r="3" spans="1:19" s="306" customFormat="1" ht="15">
      <c r="A3" s="299" t="s">
        <v>6</v>
      </c>
      <c r="B3" s="300"/>
      <c r="C3" s="301"/>
      <c r="D3" s="302"/>
      <c r="E3" s="302"/>
      <c r="F3" s="303"/>
      <c r="G3" s="304"/>
      <c r="H3" s="305"/>
      <c r="I3" s="305"/>
      <c r="J3" s="305"/>
      <c r="K3" s="305"/>
      <c r="L3" s="305"/>
      <c r="O3" s="307"/>
      <c r="P3" s="308"/>
      <c r="Q3" s="308"/>
      <c r="R3" s="308"/>
    </row>
    <row r="4" spans="1:19" s="306" customFormat="1" thickBot="1">
      <c r="A4" s="309" t="s">
        <v>7</v>
      </c>
      <c r="B4" s="310"/>
      <c r="C4" s="467"/>
      <c r="D4" s="467"/>
      <c r="E4" s="311"/>
      <c r="F4" s="312"/>
      <c r="G4" s="304"/>
      <c r="H4" s="305"/>
      <c r="I4" s="305"/>
      <c r="J4" s="305"/>
      <c r="K4" s="305"/>
      <c r="L4" s="305"/>
      <c r="O4" s="307"/>
      <c r="P4" s="308"/>
      <c r="Q4" s="308"/>
      <c r="R4" s="308"/>
    </row>
    <row r="5" spans="1:19" s="15" customFormat="1" ht="4.5" customHeight="1" thickBot="1">
      <c r="A5" s="20"/>
      <c r="B5" s="21"/>
      <c r="C5" s="22"/>
      <c r="D5" s="23"/>
      <c r="E5" s="23"/>
      <c r="F5" s="219"/>
      <c r="G5" s="24"/>
      <c r="H5" s="24"/>
      <c r="I5" s="24"/>
      <c r="J5" s="24"/>
      <c r="K5" s="24"/>
      <c r="L5" s="24"/>
      <c r="O5" s="6"/>
      <c r="P5" s="7"/>
      <c r="Q5" s="7"/>
      <c r="R5" s="7"/>
    </row>
    <row r="6" spans="1:19" s="306" customFormat="1" ht="15">
      <c r="A6" s="313" t="s">
        <v>8</v>
      </c>
      <c r="B6" s="314"/>
      <c r="C6" s="315"/>
      <c r="D6" s="315"/>
      <c r="E6" s="315"/>
      <c r="F6" s="316"/>
      <c r="G6" s="317"/>
      <c r="H6" s="318"/>
      <c r="I6" s="318"/>
      <c r="J6" s="318"/>
      <c r="K6" s="318"/>
      <c r="L6" s="318"/>
      <c r="O6" s="307"/>
      <c r="P6" s="308"/>
      <c r="Q6" s="308"/>
      <c r="R6" s="308"/>
    </row>
    <row r="7" spans="1:19" s="306" customFormat="1" ht="15">
      <c r="A7" s="319" t="s">
        <v>10</v>
      </c>
      <c r="B7" s="320" t="s">
        <v>11</v>
      </c>
      <c r="C7" s="321">
        <v>20</v>
      </c>
      <c r="D7" s="322">
        <f>C7</f>
        <v>20</v>
      </c>
      <c r="E7" s="322">
        <f>C7</f>
        <v>20</v>
      </c>
      <c r="F7" s="323">
        <f>C7</f>
        <v>20</v>
      </c>
      <c r="G7" s="324"/>
      <c r="H7" s="325"/>
      <c r="I7" s="325"/>
      <c r="J7" s="325"/>
      <c r="K7" s="325"/>
      <c r="L7" s="325"/>
      <c r="O7" s="307"/>
      <c r="P7" s="308"/>
      <c r="Q7" s="308"/>
      <c r="R7" s="308"/>
    </row>
    <row r="8" spans="1:19" s="306" customFormat="1" ht="15">
      <c r="A8" s="319" t="s">
        <v>12</v>
      </c>
      <c r="B8" s="326"/>
      <c r="C8" s="327">
        <v>0.05</v>
      </c>
      <c r="D8" s="328"/>
      <c r="E8" s="328"/>
      <c r="F8" s="329"/>
      <c r="G8" s="330"/>
      <c r="H8" s="331"/>
      <c r="I8" s="331"/>
      <c r="J8" s="331"/>
      <c r="K8" s="331"/>
      <c r="L8" s="331"/>
      <c r="O8" s="307"/>
      <c r="P8" s="308"/>
      <c r="Q8" s="308"/>
      <c r="R8" s="308"/>
    </row>
    <row r="9" spans="1:19" s="306" customFormat="1" ht="15">
      <c r="A9" s="319" t="s">
        <v>13</v>
      </c>
      <c r="B9" s="326"/>
      <c r="C9" s="332">
        <v>0.02</v>
      </c>
      <c r="D9" s="328"/>
      <c r="E9" s="328"/>
      <c r="F9" s="329"/>
      <c r="G9" s="333"/>
      <c r="H9" s="334"/>
      <c r="I9" s="331"/>
      <c r="J9" s="331"/>
      <c r="K9" s="331"/>
      <c r="L9" s="331"/>
      <c r="O9" s="307"/>
      <c r="P9" s="308"/>
      <c r="Q9" s="308"/>
      <c r="R9" s="308"/>
    </row>
    <row r="10" spans="1:19" s="306" customFormat="1" thickBot="1">
      <c r="A10" s="335" t="s">
        <v>14</v>
      </c>
      <c r="B10" s="336"/>
      <c r="C10" s="337">
        <v>0</v>
      </c>
      <c r="D10" s="338"/>
      <c r="E10" s="338"/>
      <c r="F10" s="339"/>
      <c r="G10" s="340"/>
      <c r="H10" s="341"/>
      <c r="I10" s="341"/>
      <c r="J10" s="341"/>
      <c r="K10" s="341"/>
      <c r="L10" s="341"/>
      <c r="O10" s="307"/>
      <c r="P10" s="308"/>
      <c r="Q10" s="308"/>
      <c r="R10" s="308"/>
    </row>
    <row r="11" spans="1:19" s="306" customFormat="1" ht="19.5" customHeight="1" thickBot="1">
      <c r="A11" s="335" t="s">
        <v>83</v>
      </c>
      <c r="B11" s="304"/>
      <c r="C11" s="337">
        <v>0</v>
      </c>
      <c r="D11" s="342"/>
      <c r="E11" s="342"/>
      <c r="F11" s="343"/>
      <c r="G11" s="317"/>
      <c r="H11" s="318"/>
      <c r="I11" s="318"/>
      <c r="J11" s="318"/>
      <c r="K11" s="318"/>
      <c r="L11" s="318"/>
      <c r="O11" s="307"/>
      <c r="P11" s="308"/>
      <c r="Q11" s="308"/>
      <c r="R11" s="308"/>
    </row>
    <row r="12" spans="1:19" s="306" customFormat="1" ht="15.75" customHeight="1">
      <c r="A12" s="344" t="s">
        <v>15</v>
      </c>
      <c r="B12" s="345"/>
      <c r="C12" s="346"/>
      <c r="D12" s="346"/>
      <c r="E12" s="346"/>
      <c r="F12" s="347"/>
      <c r="G12" s="348"/>
      <c r="H12" s="348"/>
      <c r="I12" s="348"/>
      <c r="J12" s="348"/>
      <c r="K12" s="348"/>
      <c r="L12" s="348"/>
      <c r="M12" s="349"/>
      <c r="N12" s="349"/>
      <c r="O12" s="350"/>
      <c r="P12" s="351"/>
      <c r="Q12" s="351"/>
      <c r="R12" s="351"/>
      <c r="S12" s="349"/>
    </row>
    <row r="13" spans="1:19" s="306" customFormat="1" ht="15">
      <c r="A13" s="352" t="s">
        <v>116</v>
      </c>
      <c r="B13" s="353"/>
      <c r="C13" s="354" t="s">
        <v>69</v>
      </c>
      <c r="D13" s="354" t="s">
        <v>59</v>
      </c>
      <c r="E13" s="354" t="s">
        <v>60</v>
      </c>
      <c r="F13" s="355" t="s">
        <v>61</v>
      </c>
      <c r="G13" s="356"/>
      <c r="H13" s="356"/>
      <c r="I13" s="356"/>
      <c r="J13" s="356"/>
      <c r="K13" s="356"/>
      <c r="L13" s="356"/>
      <c r="O13" s="307"/>
      <c r="P13" s="308"/>
      <c r="Q13" s="308"/>
      <c r="R13" s="308"/>
    </row>
    <row r="14" spans="1:19" s="306" customFormat="1" ht="15">
      <c r="A14" s="357" t="s">
        <v>17</v>
      </c>
      <c r="B14" s="358" t="s">
        <v>18</v>
      </c>
      <c r="C14" s="359">
        <v>100000</v>
      </c>
      <c r="D14" s="359">
        <v>125000</v>
      </c>
      <c r="E14" s="359">
        <v>140000</v>
      </c>
      <c r="F14" s="360">
        <v>150000</v>
      </c>
      <c r="G14" s="324"/>
      <c r="H14" s="324"/>
      <c r="I14" s="324"/>
      <c r="J14" s="324"/>
      <c r="K14" s="324"/>
      <c r="L14" s="324"/>
      <c r="O14" s="307"/>
      <c r="P14" s="308"/>
      <c r="Q14" s="308"/>
      <c r="R14" s="308"/>
    </row>
    <row r="15" spans="1:19" s="306" customFormat="1" ht="15">
      <c r="A15" s="357" t="s">
        <v>19</v>
      </c>
      <c r="B15" s="358" t="s">
        <v>18</v>
      </c>
      <c r="C15" s="361">
        <v>0</v>
      </c>
      <c r="D15" s="359">
        <v>0</v>
      </c>
      <c r="E15" s="361">
        <v>0</v>
      </c>
      <c r="F15" s="362">
        <v>0</v>
      </c>
      <c r="G15" s="363"/>
      <c r="H15" s="363"/>
      <c r="I15" s="363"/>
      <c r="J15" s="363"/>
      <c r="K15" s="363"/>
      <c r="L15" s="363"/>
      <c r="O15" s="307"/>
      <c r="P15" s="308"/>
      <c r="Q15" s="308"/>
      <c r="R15" s="308"/>
    </row>
    <row r="16" spans="1:19" s="306" customFormat="1" ht="15">
      <c r="A16" s="357" t="s">
        <v>20</v>
      </c>
      <c r="B16" s="358" t="s">
        <v>18</v>
      </c>
      <c r="C16" s="364">
        <v>0</v>
      </c>
      <c r="D16" s="364">
        <v>0</v>
      </c>
      <c r="E16" s="364">
        <v>0</v>
      </c>
      <c r="F16" s="365">
        <v>0</v>
      </c>
      <c r="G16" s="366"/>
      <c r="H16" s="366"/>
      <c r="I16" s="366"/>
      <c r="J16" s="366"/>
      <c r="K16" s="366"/>
      <c r="L16" s="366"/>
      <c r="O16" s="307"/>
      <c r="P16" s="308"/>
      <c r="Q16" s="308"/>
      <c r="R16" s="308"/>
    </row>
    <row r="17" spans="1:18" s="306" customFormat="1" ht="15">
      <c r="A17" s="367" t="s">
        <v>21</v>
      </c>
      <c r="B17" s="368" t="s">
        <v>18</v>
      </c>
      <c r="C17" s="369">
        <v>0</v>
      </c>
      <c r="D17" s="370">
        <v>0</v>
      </c>
      <c r="E17" s="370">
        <v>0</v>
      </c>
      <c r="F17" s="371">
        <v>0</v>
      </c>
      <c r="G17" s="372"/>
      <c r="H17" s="372"/>
      <c r="I17" s="372"/>
      <c r="J17" s="372"/>
      <c r="K17" s="372"/>
      <c r="L17" s="372"/>
      <c r="O17" s="307"/>
      <c r="P17" s="308"/>
      <c r="Q17" s="308"/>
      <c r="R17" s="308"/>
    </row>
    <row r="18" spans="1:18" s="306" customFormat="1" ht="15">
      <c r="A18" s="357" t="s">
        <v>22</v>
      </c>
      <c r="B18" s="358" t="s">
        <v>18</v>
      </c>
      <c r="C18" s="373">
        <v>0</v>
      </c>
      <c r="D18" s="373">
        <v>0</v>
      </c>
      <c r="E18" s="373">
        <v>0</v>
      </c>
      <c r="F18" s="374">
        <v>0</v>
      </c>
      <c r="G18" s="375"/>
      <c r="H18" s="375"/>
      <c r="I18" s="375"/>
      <c r="J18" s="375"/>
      <c r="K18" s="375"/>
      <c r="L18" s="375"/>
      <c r="O18" s="307"/>
      <c r="P18" s="308"/>
      <c r="Q18" s="308"/>
      <c r="R18" s="308"/>
    </row>
    <row r="19" spans="1:18" s="306" customFormat="1" thickBot="1">
      <c r="A19" s="376" t="s">
        <v>23</v>
      </c>
      <c r="B19" s="377" t="s">
        <v>18</v>
      </c>
      <c r="C19" s="378">
        <f>C14+C15+C16+C17+C18</f>
        <v>100000</v>
      </c>
      <c r="D19" s="378">
        <f>SUM(D14:D18)</f>
        <v>125000</v>
      </c>
      <c r="E19" s="378">
        <f>SUM(E14:E18)</f>
        <v>140000</v>
      </c>
      <c r="F19" s="379">
        <f>SUM(F14:F18)</f>
        <v>150000</v>
      </c>
      <c r="G19" s="380"/>
      <c r="O19" s="307"/>
      <c r="P19" s="308"/>
      <c r="Q19" s="308"/>
      <c r="R19" s="308"/>
    </row>
    <row r="20" spans="1:18" s="306" customFormat="1" ht="7.5" customHeight="1" thickBot="1">
      <c r="A20" s="381"/>
      <c r="B20" s="372"/>
      <c r="C20" s="382"/>
      <c r="D20" s="383"/>
      <c r="E20" s="383"/>
      <c r="F20" s="384"/>
      <c r="G20" s="385"/>
      <c r="H20" s="385"/>
      <c r="I20" s="385"/>
      <c r="J20" s="385"/>
      <c r="K20" s="385"/>
      <c r="L20" s="385"/>
      <c r="O20" s="307"/>
      <c r="P20" s="308"/>
      <c r="Q20" s="308"/>
      <c r="R20" s="308"/>
    </row>
    <row r="21" spans="1:18" s="306" customFormat="1" ht="15">
      <c r="A21" s="344" t="s">
        <v>56</v>
      </c>
      <c r="B21" s="386"/>
      <c r="C21" s="387"/>
      <c r="D21" s="388"/>
      <c r="E21" s="388"/>
      <c r="F21" s="389"/>
      <c r="G21" s="348"/>
      <c r="H21" s="348"/>
      <c r="I21" s="348"/>
      <c r="J21" s="348"/>
      <c r="K21" s="348"/>
      <c r="L21" s="348"/>
      <c r="O21" s="307"/>
      <c r="P21" s="308"/>
      <c r="Q21" s="308"/>
      <c r="R21" s="308"/>
    </row>
    <row r="22" spans="1:18" s="306" customFormat="1" ht="15">
      <c r="A22" s="390" t="s">
        <v>24</v>
      </c>
      <c r="B22" s="391"/>
      <c r="C22" s="392" t="str">
        <f>C13</f>
        <v>Ny ref</v>
      </c>
      <c r="D22" s="392" t="str">
        <f>D13</f>
        <v>Ny 1</v>
      </c>
      <c r="E22" s="392" t="str">
        <f>E13</f>
        <v>Ny 2</v>
      </c>
      <c r="F22" s="393" t="str">
        <f>F13</f>
        <v>Ny 3</v>
      </c>
      <c r="G22" s="348"/>
      <c r="J22" s="348"/>
      <c r="K22" s="348"/>
      <c r="L22" s="348"/>
      <c r="O22" s="307"/>
      <c r="P22" s="308"/>
      <c r="Q22" s="308"/>
      <c r="R22" s="308"/>
    </row>
    <row r="23" spans="1:18" s="306" customFormat="1" ht="15">
      <c r="A23" s="394" t="s">
        <v>25</v>
      </c>
      <c r="B23" s="395" t="s">
        <v>26</v>
      </c>
      <c r="C23" s="359">
        <v>7125</v>
      </c>
      <c r="D23" s="359">
        <v>7000</v>
      </c>
      <c r="E23" s="359">
        <v>6600</v>
      </c>
      <c r="F23" s="360">
        <v>6500</v>
      </c>
      <c r="G23" s="396"/>
      <c r="H23" s="397"/>
      <c r="I23" s="397"/>
      <c r="J23" s="396"/>
      <c r="K23" s="396"/>
      <c r="L23" s="396"/>
      <c r="O23" s="307"/>
      <c r="P23" s="308"/>
      <c r="Q23" s="308"/>
      <c r="R23" s="308"/>
    </row>
    <row r="24" spans="1:18" s="306" customFormat="1" ht="15">
      <c r="A24" s="357" t="s">
        <v>27</v>
      </c>
      <c r="B24" s="358" t="s">
        <v>28</v>
      </c>
      <c r="C24" s="359">
        <v>7215</v>
      </c>
      <c r="D24" s="359">
        <v>7215</v>
      </c>
      <c r="E24" s="359">
        <v>7215</v>
      </c>
      <c r="F24" s="360">
        <v>7215</v>
      </c>
      <c r="G24" s="324"/>
      <c r="J24" s="324"/>
      <c r="K24" s="324"/>
      <c r="L24" s="324"/>
      <c r="O24" s="307"/>
      <c r="P24" s="308"/>
      <c r="Q24" s="308"/>
      <c r="R24" s="308"/>
    </row>
    <row r="25" spans="1:18" s="306" customFormat="1" ht="15">
      <c r="A25" s="357" t="s">
        <v>29</v>
      </c>
      <c r="B25" s="358" t="s">
        <v>30</v>
      </c>
      <c r="C25" s="398">
        <f>C23*C24/1000</f>
        <v>51406.875</v>
      </c>
      <c r="D25" s="398">
        <f>D23*D24/1000</f>
        <v>50505</v>
      </c>
      <c r="E25" s="398">
        <f>E23*E24/1000</f>
        <v>47619</v>
      </c>
      <c r="F25" s="399">
        <f>F23*F24/1000</f>
        <v>46897.5</v>
      </c>
      <c r="G25" s="324"/>
      <c r="J25" s="324"/>
      <c r="K25" s="324"/>
      <c r="L25" s="324"/>
      <c r="O25" s="307"/>
      <c r="P25" s="308"/>
      <c r="Q25" s="308"/>
      <c r="R25" s="308"/>
    </row>
    <row r="26" spans="1:18" s="306" customFormat="1" ht="15">
      <c r="A26" s="400" t="s">
        <v>31</v>
      </c>
      <c r="B26" s="358" t="s">
        <v>32</v>
      </c>
      <c r="C26" s="359">
        <v>70</v>
      </c>
      <c r="D26" s="398">
        <f>C26</f>
        <v>70</v>
      </c>
      <c r="E26" s="398">
        <f>C26</f>
        <v>70</v>
      </c>
      <c r="F26" s="399">
        <f>C26</f>
        <v>70</v>
      </c>
      <c r="G26" s="401"/>
      <c r="H26" s="401"/>
      <c r="I26" s="401"/>
      <c r="J26" s="401"/>
      <c r="K26" s="401"/>
      <c r="L26" s="401"/>
      <c r="O26" s="307"/>
      <c r="P26" s="308"/>
      <c r="Q26" s="308"/>
      <c r="R26" s="308"/>
    </row>
    <row r="27" spans="1:18" s="306" customFormat="1" ht="15">
      <c r="A27" s="400" t="s">
        <v>33</v>
      </c>
      <c r="B27" s="358" t="s">
        <v>34</v>
      </c>
      <c r="C27" s="402">
        <f>C25*C26/100</f>
        <v>35984.8125</v>
      </c>
      <c r="D27" s="402">
        <f>D25*D26/100</f>
        <v>35353.5</v>
      </c>
      <c r="E27" s="402">
        <f>E25*E26/100</f>
        <v>33333.300000000003</v>
      </c>
      <c r="F27" s="403">
        <f>F25*F26/100</f>
        <v>32828.25</v>
      </c>
      <c r="G27" s="401"/>
      <c r="H27" s="401"/>
      <c r="I27" s="401"/>
      <c r="J27" s="401"/>
      <c r="K27" s="401"/>
      <c r="L27" s="401"/>
      <c r="O27" s="307"/>
      <c r="P27" s="308"/>
      <c r="Q27" s="308"/>
      <c r="R27" s="308"/>
    </row>
    <row r="28" spans="1:18" s="306" customFormat="1" ht="15">
      <c r="A28" s="400" t="s">
        <v>35</v>
      </c>
      <c r="B28" s="404"/>
      <c r="C28" s="405">
        <f>IF(ISBLANK(C13),0,1*((1+$C$8-(((1+$C$9)^$C$7)*((1+$C$8)^-($C$7-1))))/($C$8-$C$9)))</f>
        <v>15.398671902363269</v>
      </c>
      <c r="D28" s="405">
        <f>IF(ISBLANK(D13),0,1*((1+$C$8-(((1+$C$9)^$D$7)*((1+$C$8)^-($D$7-1))))/($C$8-$C$9)))</f>
        <v>15.398671902363269</v>
      </c>
      <c r="E28" s="405">
        <f>IF(ISBLANK(E13),0,1*((1+$C$8-(((1+$C$9)^$E$7)*((1+$C$8)^-($E$7-1))))/($C$8-$C$9)))</f>
        <v>15.398671902363269</v>
      </c>
      <c r="F28" s="406">
        <f>IF(ISBLANK(F13),0,1*((1+$C$8-(((1+$C$9)^$F$7)*((1+$C$8)^-($F$7-1))))/($C$8-$C$9)))</f>
        <v>15.398671902363269</v>
      </c>
      <c r="G28" s="407"/>
      <c r="H28" s="407"/>
      <c r="I28" s="407"/>
      <c r="J28" s="407"/>
      <c r="K28" s="407"/>
      <c r="L28" s="407"/>
      <c r="O28" s="307"/>
      <c r="P28" s="308"/>
      <c r="Q28" s="308"/>
      <c r="R28" s="308"/>
    </row>
    <row r="29" spans="1:18" s="306" customFormat="1" ht="15">
      <c r="A29" s="408" t="s">
        <v>36</v>
      </c>
      <c r="B29" s="409" t="s">
        <v>18</v>
      </c>
      <c r="C29" s="410">
        <f>C27*C28</f>
        <v>554118.32115556055</v>
      </c>
      <c r="D29" s="410">
        <f>D27*D28</f>
        <v>544396.94710019988</v>
      </c>
      <c r="E29" s="410">
        <f>E27*E28</f>
        <v>513288.55012304557</v>
      </c>
      <c r="F29" s="411">
        <f>F27*F28</f>
        <v>505511.45087875699</v>
      </c>
      <c r="G29" s="412"/>
      <c r="H29" s="412"/>
      <c r="I29" s="412"/>
      <c r="J29" s="412"/>
      <c r="K29" s="412"/>
      <c r="L29" s="412"/>
      <c r="O29" s="307"/>
      <c r="P29" s="308"/>
      <c r="Q29" s="308"/>
      <c r="R29" s="308"/>
    </row>
    <row r="30" spans="1:18" s="15" customFormat="1">
      <c r="A30" s="111"/>
      <c r="B30" s="296"/>
      <c r="C30" s="297"/>
      <c r="D30" s="297"/>
      <c r="E30" s="297"/>
      <c r="F30" s="298"/>
      <c r="G30" s="91"/>
      <c r="H30" s="91"/>
      <c r="I30" s="91"/>
      <c r="J30" s="91"/>
      <c r="K30" s="91"/>
      <c r="L30" s="91"/>
      <c r="O30" s="6"/>
      <c r="P30" s="7"/>
      <c r="Q30" s="7"/>
      <c r="R30" s="7"/>
    </row>
    <row r="31" spans="1:18" s="15" customFormat="1">
      <c r="A31" s="111"/>
      <c r="B31" s="296"/>
      <c r="C31" s="297"/>
      <c r="D31" s="297"/>
      <c r="E31" s="297"/>
      <c r="F31" s="298"/>
      <c r="G31" s="91"/>
      <c r="H31" s="91"/>
      <c r="I31" s="91"/>
      <c r="J31" s="91"/>
      <c r="K31" s="91"/>
      <c r="L31" s="91"/>
      <c r="O31" s="6"/>
      <c r="P31" s="7"/>
      <c r="Q31" s="7"/>
      <c r="R31" s="7"/>
    </row>
    <row r="32" spans="1:18" s="15" customFormat="1">
      <c r="A32" s="111"/>
      <c r="B32" s="296"/>
      <c r="C32" s="297"/>
      <c r="D32" s="297"/>
      <c r="E32" s="297"/>
      <c r="F32" s="298"/>
      <c r="G32" s="91"/>
      <c r="H32" s="91"/>
      <c r="I32" s="91"/>
      <c r="J32" s="91"/>
      <c r="K32" s="91"/>
      <c r="L32" s="91"/>
      <c r="O32" s="6"/>
      <c r="P32" s="7"/>
      <c r="Q32" s="7"/>
      <c r="R32" s="7"/>
    </row>
    <row r="33" spans="1:18" s="15" customFormat="1">
      <c r="A33" s="111"/>
      <c r="B33" s="296"/>
      <c r="C33" s="297"/>
      <c r="D33" s="297"/>
      <c r="E33" s="297"/>
      <c r="F33" s="298"/>
      <c r="G33" s="91"/>
      <c r="H33" s="91"/>
      <c r="I33" s="91"/>
      <c r="J33" s="91"/>
      <c r="K33" s="91"/>
      <c r="L33" s="91"/>
      <c r="O33" s="6"/>
      <c r="P33" s="7"/>
      <c r="Q33" s="7"/>
      <c r="R33" s="7"/>
    </row>
    <row r="34" spans="1:18" s="306" customFormat="1" ht="15">
      <c r="A34" s="413" t="s">
        <v>103</v>
      </c>
      <c r="B34" s="414"/>
      <c r="C34" s="415" t="str">
        <f>C13</f>
        <v>Ny ref</v>
      </c>
      <c r="D34" s="415" t="str">
        <f>D13</f>
        <v>Ny 1</v>
      </c>
      <c r="E34" s="415" t="str">
        <f>E13</f>
        <v>Ny 2</v>
      </c>
      <c r="F34" s="415" t="str">
        <f>F13</f>
        <v>Ny 3</v>
      </c>
      <c r="G34" s="416"/>
      <c r="H34" s="416"/>
      <c r="I34" s="416"/>
      <c r="J34" s="416"/>
      <c r="K34" s="416"/>
      <c r="N34" s="307"/>
      <c r="O34" s="308"/>
      <c r="P34" s="308"/>
      <c r="Q34" s="308"/>
    </row>
    <row r="35" spans="1:18" s="306" customFormat="1" ht="15">
      <c r="A35" s="400" t="s">
        <v>80</v>
      </c>
      <c r="B35" s="417" t="s">
        <v>81</v>
      </c>
      <c r="C35" s="359">
        <v>14430</v>
      </c>
      <c r="D35" s="359">
        <v>14430</v>
      </c>
      <c r="E35" s="359">
        <v>14430</v>
      </c>
      <c r="F35" s="418">
        <v>14430</v>
      </c>
      <c r="G35" s="324"/>
      <c r="H35" s="324"/>
      <c r="I35" s="324"/>
      <c r="J35" s="324"/>
      <c r="K35" s="324"/>
      <c r="N35" s="307"/>
      <c r="O35" s="308"/>
      <c r="P35" s="308"/>
      <c r="Q35" s="308"/>
    </row>
    <row r="36" spans="1:18" s="306" customFormat="1" ht="15">
      <c r="A36" s="400" t="s">
        <v>82</v>
      </c>
      <c r="B36" s="404" t="s">
        <v>11</v>
      </c>
      <c r="C36" s="419">
        <f>C35/C24</f>
        <v>2</v>
      </c>
      <c r="D36" s="419">
        <f>D35/D24</f>
        <v>2</v>
      </c>
      <c r="E36" s="419">
        <f>E35/E24</f>
        <v>2</v>
      </c>
      <c r="F36" s="420">
        <f>F35/F24</f>
        <v>2</v>
      </c>
      <c r="G36" s="421"/>
      <c r="H36" s="421"/>
      <c r="I36" s="421"/>
      <c r="J36" s="421"/>
      <c r="K36" s="421"/>
      <c r="N36" s="307"/>
      <c r="P36" s="308"/>
      <c r="Q36" s="308"/>
    </row>
    <row r="37" spans="1:18" s="306" customFormat="1" ht="15">
      <c r="A37" s="422" t="s">
        <v>39</v>
      </c>
      <c r="B37" s="423" t="s">
        <v>40</v>
      </c>
      <c r="C37" s="424">
        <f>IF(ISBLANK(C13),0,INT(IF(MOD($C$7,C36),$C$7/C36,($C$7/C36)-1)))</f>
        <v>9</v>
      </c>
      <c r="D37" s="424">
        <f>IF(ISBLANK(D13),0,INT(IF(MOD($C$7,D36),$C$7/D36,($C$7/D36)-1)))</f>
        <v>9</v>
      </c>
      <c r="E37" s="424">
        <f>IF(ISBLANK(E13),0,INT(IF(MOD($C$7,E36),$C$7/E36,($C$7/E36)-1)))</f>
        <v>9</v>
      </c>
      <c r="F37" s="425">
        <f>IF(ISBLANK(F13),0,INT(IF(MOD($C$7,F36),$C$7/F36,($C$7/F36)-1)))</f>
        <v>9</v>
      </c>
      <c r="G37" s="421"/>
      <c r="H37" s="421"/>
      <c r="I37" s="421"/>
      <c r="J37" s="421"/>
      <c r="K37" s="421"/>
      <c r="N37" s="307"/>
      <c r="P37" s="308"/>
      <c r="Q37" s="308"/>
    </row>
    <row r="38" spans="1:18" s="306" customFormat="1" ht="15">
      <c r="A38" s="400" t="s">
        <v>117</v>
      </c>
      <c r="B38" s="404" t="s">
        <v>18</v>
      </c>
      <c r="C38" s="361">
        <v>10000</v>
      </c>
      <c r="D38" s="361">
        <v>10000</v>
      </c>
      <c r="E38" s="361">
        <v>10000</v>
      </c>
      <c r="F38" s="362">
        <v>10000</v>
      </c>
      <c r="G38" s="330"/>
      <c r="H38" s="330"/>
      <c r="I38" s="330"/>
      <c r="J38" s="330"/>
      <c r="K38" s="330"/>
    </row>
    <row r="39" spans="1:18" s="306" customFormat="1" ht="15">
      <c r="A39" s="400" t="s">
        <v>84</v>
      </c>
      <c r="B39" s="404"/>
      <c r="C39" s="426">
        <f>IF(ISBLANK(C13),0,1*(((((1+$C$11)/(1+$C$8))^C36)-((1+$C$11)/(1+$C$8)^((C$37+1)*C36)))/(1-(((1+$C$11)/(1+$C$8))^C36))))</f>
        <v>5.7022375134879644</v>
      </c>
      <c r="D39" s="426">
        <f>IF(ISBLANK(D13),0,1*(((((1+$C$11)/(1+$C$8))^D36)-((1+$C$11)/(1+$C$8)^((D$37+1)*D36)))/(1-(((1+$C$11)/(1+$C$8))^D36))))</f>
        <v>5.7022375134879644</v>
      </c>
      <c r="E39" s="426">
        <f>IF(ISBLANK(E13),0,1*(((((1+$C$11)/(1+$C$8))^E36)-((1+$C$11)/(1+$C$8)^((E$37+1)*E36)))/(1-(((1+$C$11)/(1+$C$8))^E36))))</f>
        <v>5.7022375134879644</v>
      </c>
      <c r="F39" s="426">
        <f>IF(ISBLANK(F13),0,1*(((((1+$C$11)/(1+$C$8))^F36)-((1+$C$11)/(1+$C$8)^((F$37+1)*F36)))/(1-(((1+$C$11)/(1+$C$8))^F36))))</f>
        <v>5.7022375134879644</v>
      </c>
      <c r="G39" s="427"/>
      <c r="H39" s="421"/>
      <c r="I39" s="421"/>
      <c r="J39" s="421"/>
      <c r="K39" s="421"/>
    </row>
    <row r="40" spans="1:18" s="306" customFormat="1" ht="15">
      <c r="A40" s="408" t="s">
        <v>86</v>
      </c>
      <c r="B40" s="409" t="s">
        <v>18</v>
      </c>
      <c r="C40" s="410">
        <f>(C38)*C39</f>
        <v>57022.375134879643</v>
      </c>
      <c r="D40" s="410">
        <f>(D38)*D39</f>
        <v>57022.375134879643</v>
      </c>
      <c r="E40" s="410">
        <f>(E38)*E39</f>
        <v>57022.375134879643</v>
      </c>
      <c r="F40" s="411">
        <f>(F38)*F39</f>
        <v>57022.375134879643</v>
      </c>
      <c r="G40" s="412"/>
      <c r="H40" s="412"/>
      <c r="I40" s="412"/>
      <c r="J40" s="412"/>
      <c r="K40" s="412"/>
    </row>
    <row r="41" spans="1:18" s="306" customFormat="1" ht="15">
      <c r="A41" s="413" t="s">
        <v>104</v>
      </c>
      <c r="B41" s="414"/>
      <c r="C41" s="415"/>
      <c r="D41" s="428"/>
      <c r="E41" s="428"/>
      <c r="F41" s="429"/>
      <c r="G41" s="416"/>
      <c r="H41" s="416"/>
      <c r="I41" s="416"/>
      <c r="J41" s="416"/>
      <c r="K41" s="416"/>
      <c r="N41" s="307"/>
      <c r="O41" s="308"/>
      <c r="P41" s="308"/>
      <c r="Q41" s="308"/>
    </row>
    <row r="42" spans="1:18" s="306" customFormat="1" ht="15">
      <c r="A42" s="400" t="s">
        <v>80</v>
      </c>
      <c r="B42" s="417" t="s">
        <v>81</v>
      </c>
      <c r="C42" s="359"/>
      <c r="D42" s="359"/>
      <c r="E42" s="359"/>
      <c r="F42" s="418"/>
      <c r="G42" s="324"/>
      <c r="H42" s="324"/>
      <c r="I42" s="324"/>
      <c r="J42" s="324"/>
      <c r="K42" s="324"/>
      <c r="N42" s="307"/>
      <c r="O42" s="308"/>
      <c r="P42" s="308"/>
      <c r="Q42" s="308"/>
    </row>
    <row r="43" spans="1:18" s="306" customFormat="1" ht="15">
      <c r="A43" s="400" t="s">
        <v>82</v>
      </c>
      <c r="B43" s="404" t="s">
        <v>11</v>
      </c>
      <c r="C43" s="419">
        <f>C42/C24</f>
        <v>0</v>
      </c>
      <c r="D43" s="419">
        <f>D42/D24</f>
        <v>0</v>
      </c>
      <c r="E43" s="419">
        <f>E42/E24</f>
        <v>0</v>
      </c>
      <c r="F43" s="419">
        <f>F42/F24</f>
        <v>0</v>
      </c>
      <c r="G43" s="421"/>
      <c r="H43" s="421"/>
      <c r="I43" s="421"/>
      <c r="J43" s="421"/>
      <c r="K43" s="421"/>
      <c r="N43" s="307"/>
      <c r="P43" s="308"/>
      <c r="Q43" s="308"/>
    </row>
    <row r="44" spans="1:18" s="306" customFormat="1" ht="15">
      <c r="A44" s="422" t="s">
        <v>39</v>
      </c>
      <c r="B44" s="423" t="s">
        <v>40</v>
      </c>
      <c r="C44" s="424">
        <f>IF(ISBLANK(C42),0,IF(ISBLANK(C13),0,INT(IF(MOD($C$7,C43),$C$7/C43,($C$7/C43)-1))))</f>
        <v>0</v>
      </c>
      <c r="D44" s="424">
        <f>IF(ISBLANK(D42),0,IF(ISBLANK(D13),0,INT(IF(MOD($C$7,D43),$C$7/D43,($C$7/D43)-1))))</f>
        <v>0</v>
      </c>
      <c r="E44" s="424">
        <f>IF(ISBLANK(E42),0,IF(ISBLANK(E13),0,INT(IF(MOD($C$7,E43),$C$7/E43,($C$7/E43)-1))))</f>
        <v>0</v>
      </c>
      <c r="F44" s="424">
        <f>IF(ISBLANK(F42),0,IF(ISBLANK(F13),0,INT(IF(MOD($C$7,F43),$C$7/F43,($C$7/F43)-1))))</f>
        <v>0</v>
      </c>
      <c r="G44" s="421"/>
      <c r="H44" s="421"/>
      <c r="I44" s="421"/>
      <c r="J44" s="421"/>
      <c r="K44" s="421"/>
      <c r="N44" s="307"/>
      <c r="P44" s="308"/>
      <c r="Q44" s="308"/>
    </row>
    <row r="45" spans="1:18" s="306" customFormat="1" ht="15">
      <c r="A45" s="400" t="s">
        <v>117</v>
      </c>
      <c r="B45" s="404" t="s">
        <v>18</v>
      </c>
      <c r="C45" s="361">
        <v>10000</v>
      </c>
      <c r="D45" s="361">
        <v>10000</v>
      </c>
      <c r="E45" s="361">
        <v>10000</v>
      </c>
      <c r="F45" s="362">
        <v>10000</v>
      </c>
      <c r="G45" s="330"/>
      <c r="H45" s="330"/>
      <c r="I45" s="330"/>
      <c r="J45" s="330"/>
      <c r="K45" s="330"/>
    </row>
    <row r="46" spans="1:18" s="306" customFormat="1" ht="15">
      <c r="A46" s="400" t="s">
        <v>84</v>
      </c>
      <c r="B46" s="404"/>
      <c r="C46" s="426">
        <f>IF(ISBLANK(C42),0,IF(ISBLANK(C13),0,1*(((((1+$C$11)/(1+$C$8))^C43)-((1+$C$11)/(1+$C$8)^((C$44+1)*C43)))/(1-(((1+$C$11)/(1+$C$8))^C43)))))</f>
        <v>0</v>
      </c>
      <c r="D46" s="426">
        <f>IF(ISBLANK(D42),0,IF(ISBLANK(D13),0,1*(((((1+$C$11)/(1+$C$8))^D43)-((1+$C$11)/(1+$C$8)^((D$44+1)*D43)))/(1-(((1+$C$11)/(1+$C$8))^D43)))))</f>
        <v>0</v>
      </c>
      <c r="E46" s="426">
        <f>IF(ISBLANK(E42),0,IF(ISBLANK(E13),0,1*(((((1+$C$11)/(1+$C$8))^E43)-((1+$C$11)/(1+$C$8)^((E$44+1)*E43)))/(1-(((1+$C$11)/(1+$C$8))^E43)))))</f>
        <v>0</v>
      </c>
      <c r="F46" s="426">
        <f>IF(ISBLANK(F42),0,IF(ISBLANK(F13),0,1*(((((1+$C$11)/(1+$C$8))^F43)-((1+$C$11)/(1+$C$8)^((F$44+1)*F43)))/(1-(((1+$C$11)/(1+$C$8))^F43)))))</f>
        <v>0</v>
      </c>
      <c r="G46" s="427"/>
      <c r="H46" s="421"/>
      <c r="I46" s="421"/>
      <c r="J46" s="421"/>
      <c r="K46" s="421"/>
    </row>
    <row r="47" spans="1:18" s="306" customFormat="1" ht="15">
      <c r="A47" s="408" t="s">
        <v>87</v>
      </c>
      <c r="B47" s="409" t="s">
        <v>18</v>
      </c>
      <c r="C47" s="410">
        <f>(C45)*C46</f>
        <v>0</v>
      </c>
      <c r="D47" s="410">
        <f>(D45)*D46</f>
        <v>0</v>
      </c>
      <c r="E47" s="410">
        <f>(E45)*E46</f>
        <v>0</v>
      </c>
      <c r="F47" s="411">
        <f>(F45)*F46</f>
        <v>0</v>
      </c>
      <c r="G47" s="412"/>
      <c r="H47" s="412"/>
      <c r="I47" s="412"/>
      <c r="J47" s="412"/>
      <c r="K47" s="412"/>
    </row>
    <row r="48" spans="1:18" s="306" customFormat="1" ht="15">
      <c r="A48" s="413" t="s">
        <v>105</v>
      </c>
      <c r="B48" s="414"/>
      <c r="C48" s="415"/>
      <c r="D48" s="428"/>
      <c r="E48" s="428"/>
      <c r="F48" s="429"/>
      <c r="G48" s="412"/>
      <c r="H48" s="412"/>
      <c r="I48" s="412"/>
      <c r="J48" s="412"/>
      <c r="K48" s="412"/>
    </row>
    <row r="49" spans="1:18" s="306" customFormat="1" ht="15">
      <c r="A49" s="400" t="s">
        <v>80</v>
      </c>
      <c r="B49" s="417" t="s">
        <v>81</v>
      </c>
      <c r="C49" s="359"/>
      <c r="D49" s="359"/>
      <c r="E49" s="359"/>
      <c r="F49" s="418"/>
      <c r="G49" s="412"/>
      <c r="H49" s="412"/>
      <c r="I49" s="412"/>
      <c r="J49" s="412"/>
      <c r="K49" s="412"/>
    </row>
    <row r="50" spans="1:18" s="306" customFormat="1" ht="15">
      <c r="A50" s="400" t="s">
        <v>82</v>
      </c>
      <c r="B50" s="404" t="s">
        <v>11</v>
      </c>
      <c r="C50" s="419">
        <f>C49/C24</f>
        <v>0</v>
      </c>
      <c r="D50" s="419">
        <f>D49/D24</f>
        <v>0</v>
      </c>
      <c r="E50" s="419">
        <f>E49/E24</f>
        <v>0</v>
      </c>
      <c r="F50" s="419">
        <f>F49/F24</f>
        <v>0</v>
      </c>
      <c r="G50" s="412"/>
      <c r="H50" s="412"/>
      <c r="I50" s="412"/>
      <c r="J50" s="412"/>
      <c r="K50" s="412"/>
    </row>
    <row r="51" spans="1:18" s="306" customFormat="1" ht="15">
      <c r="A51" s="422" t="s">
        <v>39</v>
      </c>
      <c r="B51" s="423" t="s">
        <v>40</v>
      </c>
      <c r="C51" s="424">
        <f>IF(ISBLANK(C49),0,IF(ISBLANK(C13),0,INT(IF(MOD($C$7,C50),$C$7/C50,($C$7/C50)-1))))</f>
        <v>0</v>
      </c>
      <c r="D51" s="424">
        <f>IF(ISBLANK(D49),0,IF(ISBLANK(D13),0,INT(IF(MOD($C$7,D50),$C$7/D50,($C$7/D50)-1))))</f>
        <v>0</v>
      </c>
      <c r="E51" s="424">
        <f>IF(ISBLANK(E49),0,IF(ISBLANK(E13),0,INT(IF(MOD($C$7,E50),$C$7/E50,($C$7/E50)-1))))</f>
        <v>0</v>
      </c>
      <c r="F51" s="424">
        <f>IF(ISBLANK(F49),0,IF(ISBLANK(F13),0,INT(IF(MOD($C$7,F50),$C$7/F50,($C$7/F50)-1))))</f>
        <v>0</v>
      </c>
      <c r="G51" s="412"/>
      <c r="H51" s="412"/>
      <c r="I51" s="412"/>
      <c r="J51" s="412"/>
      <c r="K51" s="412"/>
    </row>
    <row r="52" spans="1:18" s="306" customFormat="1" ht="15">
      <c r="A52" s="400" t="s">
        <v>117</v>
      </c>
      <c r="B52" s="404" t="s">
        <v>18</v>
      </c>
      <c r="C52" s="361">
        <v>10000</v>
      </c>
      <c r="D52" s="361">
        <v>10000</v>
      </c>
      <c r="E52" s="361">
        <v>10000</v>
      </c>
      <c r="F52" s="362">
        <v>10000</v>
      </c>
      <c r="G52" s="412"/>
      <c r="H52" s="412"/>
      <c r="I52" s="412"/>
      <c r="J52" s="412"/>
      <c r="K52" s="412"/>
    </row>
    <row r="53" spans="1:18" s="306" customFormat="1" ht="15">
      <c r="A53" s="400" t="s">
        <v>84</v>
      </c>
      <c r="B53" s="404"/>
      <c r="C53" s="426">
        <f>IF(ISBLANK(C49),0,IF(ISBLANK(C13),0,1*(((((1+$C$11)/(1+$C$8))^C50)-((1+$C$11)/(1+$C$8)^((C$51+1)*C50)))/(1-(((1+$C$11)/(1+$C$8))^C50)))))</f>
        <v>0</v>
      </c>
      <c r="D53" s="426">
        <f>IF(ISBLANK(D49),0,IF(ISBLANK(D13),0,1*(((((1+$C$11)/(1+$C$8))^D50)-((1+$C$11)/(1+$C$8)^((D$51+1)*D50)))/(1-(((1+$C$11)/(1+$C$8))^D50)))))</f>
        <v>0</v>
      </c>
      <c r="E53" s="426">
        <f>IF(ISBLANK(E49),0,IF(ISBLANK(E13),0,1*(((((1+$C$11)/(1+$C$8))^E50)-((1+$C$11)/(1+$C$8)^((E$51+1)*E50)))/(1-(((1+$C$11)/(1+$C$8))^E50)))))</f>
        <v>0</v>
      </c>
      <c r="F53" s="426">
        <f>IF(ISBLANK(F49),0,IF(ISBLANK(F13),0,1*(((((1+$C$11)/(1+$C$8))^F50)-((1+$C$11)/(1+$C$8)^((F$51+1)*F50)))/(1-(((1+$C$11)/(1+$C$8))^F50)))))</f>
        <v>0</v>
      </c>
      <c r="G53" s="412"/>
      <c r="H53" s="412"/>
      <c r="I53" s="412"/>
      <c r="J53" s="412"/>
      <c r="K53" s="412"/>
    </row>
    <row r="54" spans="1:18" s="306" customFormat="1" ht="15">
      <c r="A54" s="408" t="s">
        <v>88</v>
      </c>
      <c r="B54" s="409" t="s">
        <v>18</v>
      </c>
      <c r="C54" s="410">
        <f>(C52)*C53</f>
        <v>0</v>
      </c>
      <c r="D54" s="410">
        <f>(D52)*D53</f>
        <v>0</v>
      </c>
      <c r="E54" s="410">
        <f>(E52)*E53</f>
        <v>0</v>
      </c>
      <c r="F54" s="411">
        <f>(F52)*F53</f>
        <v>0</v>
      </c>
      <c r="G54" s="412"/>
      <c r="H54" s="412"/>
      <c r="I54" s="412"/>
      <c r="J54" s="412"/>
      <c r="K54" s="412"/>
    </row>
    <row r="55" spans="1:18" s="306" customFormat="1" ht="15">
      <c r="A55" s="413" t="s">
        <v>89</v>
      </c>
      <c r="B55" s="430"/>
      <c r="C55" s="392" t="str">
        <f>C13</f>
        <v>Ny ref</v>
      </c>
      <c r="D55" s="392" t="str">
        <f>D13</f>
        <v>Ny 1</v>
      </c>
      <c r="E55" s="392" t="str">
        <f>E13</f>
        <v>Ny 2</v>
      </c>
      <c r="F55" s="392" t="str">
        <f>F13</f>
        <v>Ny 3</v>
      </c>
      <c r="G55" s="416"/>
      <c r="H55" s="416"/>
      <c r="I55" s="416"/>
      <c r="J55" s="416"/>
      <c r="K55" s="416"/>
      <c r="L55" s="416"/>
      <c r="O55" s="307"/>
      <c r="P55" s="308"/>
      <c r="Q55" s="308"/>
      <c r="R55" s="308"/>
    </row>
    <row r="56" spans="1:18" s="306" customFormat="1" ht="15">
      <c r="A56" s="431" t="s">
        <v>90</v>
      </c>
      <c r="B56" s="368" t="s">
        <v>30</v>
      </c>
      <c r="C56" s="432">
        <f>(C24*0.5*C23/2.5)/1000</f>
        <v>10281.375</v>
      </c>
      <c r="D56" s="432">
        <f>(D24*0.5*D23/2.5)/1000</f>
        <v>10101</v>
      </c>
      <c r="E56" s="432">
        <f>(E24*0.5*E23/2.5)/1000</f>
        <v>9523.7999999999993</v>
      </c>
      <c r="F56" s="432">
        <f>(F24*0.5*F23/2.5)/1000</f>
        <v>9379.5</v>
      </c>
      <c r="G56" s="416"/>
      <c r="H56" s="433"/>
      <c r="I56" s="416"/>
      <c r="J56" s="416"/>
      <c r="K56" s="416"/>
      <c r="L56" s="416"/>
      <c r="O56" s="307"/>
      <c r="P56" s="308"/>
      <c r="Q56" s="308"/>
      <c r="R56" s="308"/>
    </row>
    <row r="57" spans="1:18" s="306" customFormat="1" ht="15">
      <c r="A57" s="431" t="s">
        <v>91</v>
      </c>
      <c r="B57" s="434" t="s">
        <v>32</v>
      </c>
      <c r="C57" s="425">
        <f>C26</f>
        <v>70</v>
      </c>
      <c r="D57" s="425">
        <f>C57</f>
        <v>70</v>
      </c>
      <c r="E57" s="425">
        <f>D57</f>
        <v>70</v>
      </c>
      <c r="F57" s="425">
        <f>E57</f>
        <v>70</v>
      </c>
      <c r="G57" s="416"/>
      <c r="H57" s="416"/>
      <c r="I57" s="416"/>
      <c r="J57" s="416"/>
      <c r="K57" s="416"/>
      <c r="L57" s="416"/>
      <c r="O57" s="307"/>
      <c r="P57" s="308"/>
      <c r="Q57" s="308"/>
      <c r="R57" s="308"/>
    </row>
    <row r="58" spans="1:18" s="306" customFormat="1" ht="15">
      <c r="A58" s="431" t="s">
        <v>92</v>
      </c>
      <c r="B58" s="434" t="s">
        <v>34</v>
      </c>
      <c r="C58" s="435">
        <f>C56*C57/100</f>
        <v>7196.9624999999996</v>
      </c>
      <c r="D58" s="435">
        <f>D56*D57/100</f>
        <v>7070.7</v>
      </c>
      <c r="E58" s="435">
        <f>E56*E57/100</f>
        <v>6666.66</v>
      </c>
      <c r="F58" s="436">
        <f>F56*F57/100</f>
        <v>6565.65</v>
      </c>
      <c r="G58" s="416"/>
      <c r="H58" s="416"/>
      <c r="K58" s="307"/>
      <c r="L58" s="308"/>
      <c r="M58" s="308"/>
      <c r="N58" s="308"/>
    </row>
    <row r="59" spans="1:18" s="306" customFormat="1" ht="15">
      <c r="A59" s="431" t="s">
        <v>93</v>
      </c>
      <c r="B59" s="434"/>
      <c r="C59" s="405">
        <f>C28</f>
        <v>15.398671902363269</v>
      </c>
      <c r="D59" s="405">
        <f>D28</f>
        <v>15.398671902363269</v>
      </c>
      <c r="E59" s="405">
        <f>E28</f>
        <v>15.398671902363269</v>
      </c>
      <c r="F59" s="405">
        <f>F28</f>
        <v>15.398671902363269</v>
      </c>
      <c r="G59" s="416"/>
      <c r="H59" s="416"/>
      <c r="I59" s="416"/>
      <c r="J59" s="416"/>
      <c r="K59" s="416"/>
      <c r="L59" s="416"/>
      <c r="O59" s="307"/>
      <c r="P59" s="308"/>
      <c r="Q59" s="308"/>
      <c r="R59" s="308"/>
    </row>
    <row r="60" spans="1:18" s="306" customFormat="1" ht="15">
      <c r="A60" s="431" t="s">
        <v>94</v>
      </c>
      <c r="B60" s="434"/>
      <c r="C60" s="410">
        <f>C58*C59</f>
        <v>110823.6642311121</v>
      </c>
      <c r="D60" s="410">
        <f>D58*D59</f>
        <v>108879.38942003997</v>
      </c>
      <c r="E60" s="410">
        <f>E58*E59</f>
        <v>102657.71002460911</v>
      </c>
      <c r="F60" s="411">
        <f>F58*F59</f>
        <v>101102.29017575139</v>
      </c>
      <c r="G60" s="416"/>
      <c r="H60" s="416"/>
      <c r="I60" s="416"/>
      <c r="J60" s="416"/>
      <c r="K60" s="416"/>
      <c r="L60" s="416"/>
      <c r="O60" s="307"/>
      <c r="P60" s="308"/>
      <c r="Q60" s="308"/>
      <c r="R60" s="308"/>
    </row>
    <row r="61" spans="1:18" s="306" customFormat="1" ht="15">
      <c r="A61" s="413" t="s">
        <v>37</v>
      </c>
      <c r="B61" s="430"/>
      <c r="C61" s="392" t="str">
        <f>C13</f>
        <v>Ny ref</v>
      </c>
      <c r="D61" s="392" t="str">
        <f>D13</f>
        <v>Ny 1</v>
      </c>
      <c r="E61" s="392" t="str">
        <f>E13</f>
        <v>Ny 2</v>
      </c>
      <c r="F61" s="392" t="str">
        <f>F13</f>
        <v>Ny 3</v>
      </c>
      <c r="G61" s="416"/>
      <c r="H61" s="416"/>
      <c r="I61" s="416"/>
      <c r="J61" s="416"/>
      <c r="K61" s="416"/>
      <c r="L61" s="416"/>
    </row>
    <row r="62" spans="1:18" s="306" customFormat="1" ht="15">
      <c r="A62" s="422" t="s">
        <v>38</v>
      </c>
      <c r="B62" s="437" t="s">
        <v>18</v>
      </c>
      <c r="C62" s="361">
        <v>5000</v>
      </c>
      <c r="D62" s="361">
        <v>5000</v>
      </c>
      <c r="E62" s="361">
        <v>5000</v>
      </c>
      <c r="F62" s="362">
        <v>5000</v>
      </c>
      <c r="G62" s="324"/>
      <c r="H62" s="324"/>
      <c r="I62" s="324"/>
      <c r="J62" s="324"/>
      <c r="K62" s="324"/>
      <c r="L62" s="324"/>
    </row>
    <row r="63" spans="1:18" s="306" customFormat="1" ht="15">
      <c r="A63" s="438" t="s">
        <v>41</v>
      </c>
      <c r="B63" s="439" t="s">
        <v>11</v>
      </c>
      <c r="C63" s="440">
        <v>2</v>
      </c>
      <c r="D63" s="440">
        <v>1</v>
      </c>
      <c r="E63" s="440">
        <v>1</v>
      </c>
      <c r="F63" s="441">
        <v>1</v>
      </c>
      <c r="G63" s="421"/>
      <c r="H63" s="421"/>
      <c r="I63" s="421"/>
      <c r="J63" s="421"/>
      <c r="K63" s="421"/>
      <c r="L63" s="421"/>
    </row>
    <row r="64" spans="1:18" s="306" customFormat="1" ht="15.75" customHeight="1">
      <c r="A64" s="422" t="s">
        <v>39</v>
      </c>
      <c r="B64" s="423" t="s">
        <v>40</v>
      </c>
      <c r="C64" s="424">
        <f>IF(ISBLANK(C13),0,INT(IF(MOD($C$7,C63),C63/C63,($C$7/C63)-1)))</f>
        <v>9</v>
      </c>
      <c r="D64" s="424">
        <f>IF(ISBLANK(D13),0,INT(IF(MOD($C$7,D63),D63/D63,($C$7/D63)-1)))</f>
        <v>19</v>
      </c>
      <c r="E64" s="424">
        <f>IF(ISBLANK(E13),0,INT(IF(MOD($C$7,E63),E63/E63,($C$7/E63)-1)))</f>
        <v>19</v>
      </c>
      <c r="F64" s="424">
        <f>IF(ISBLANK(F13),0,INT(IF(MOD($C$7,F63),F63/F63,($C$7/F63)-1)))</f>
        <v>19</v>
      </c>
      <c r="G64" s="442"/>
      <c r="H64" s="443"/>
      <c r="I64" s="443"/>
      <c r="J64" s="443"/>
      <c r="K64" s="443"/>
      <c r="L64" s="443"/>
      <c r="O64" s="307"/>
      <c r="P64" s="308"/>
      <c r="Q64" s="308"/>
      <c r="R64" s="308"/>
    </row>
    <row r="65" spans="1:18" s="306" customFormat="1" ht="15">
      <c r="A65" s="422" t="s">
        <v>42</v>
      </c>
      <c r="B65" s="437"/>
      <c r="C65" s="426">
        <f>IF(ISBLANK(C13),0,1*(((((1+$C$10)/(1+$C$8))^C63)-((1+$C$10)/(1+$C$8)^((C$64+1)*C63)))/(1-(((1+$C$10)/(1+$C$8))^C63))))</f>
        <v>5.7022375134879644</v>
      </c>
      <c r="D65" s="426">
        <f>IF(ISBLANK(D13),0,1*(((((1+$C$10)/(1+$C$8))^D63)-((1+$C$10)/(1+$C$8)^((D$64+1)*D63)))/(1-(((1+$C$10)/(1+$C$8))^D63))))</f>
        <v>12.085320859666973</v>
      </c>
      <c r="E65" s="426">
        <f>IF(ISBLANK(E13),0,1*(((((1+$C$10)/(1+$C$8))^E63)-((1+$C$10)/(1+$C$8)^((E$64+1)*E63)))/(1-(((1+$C$10)/(1+$C$8))^E63))))</f>
        <v>12.085320859666973</v>
      </c>
      <c r="F65" s="426">
        <f>IF(ISBLANK(F13),0,1*(((((1+$C$10)/(1+$C$8))^F63)-((1+$C$10)/(1+$C$8)^((F$64+1)*F63)))/(1-(((1+$C$10)/(1+$C$8))^F63))))</f>
        <v>12.085320859666973</v>
      </c>
      <c r="G65" s="421"/>
      <c r="H65" s="421"/>
      <c r="I65" s="421"/>
      <c r="J65" s="421"/>
      <c r="K65" s="421"/>
      <c r="L65" s="421"/>
    </row>
    <row r="66" spans="1:18" s="306" customFormat="1" ht="15">
      <c r="A66" s="444" t="s">
        <v>43</v>
      </c>
      <c r="B66" s="445" t="s">
        <v>18</v>
      </c>
      <c r="C66" s="410">
        <f>C62*C65</f>
        <v>28511.187567439822</v>
      </c>
      <c r="D66" s="410">
        <f>D62*D65</f>
        <v>60426.604298334867</v>
      </c>
      <c r="E66" s="410">
        <f>E62*E65</f>
        <v>60426.604298334867</v>
      </c>
      <c r="F66" s="411">
        <f>F62*F65</f>
        <v>60426.604298334867</v>
      </c>
      <c r="G66" s="412"/>
      <c r="H66" s="412"/>
      <c r="I66" s="412"/>
      <c r="J66" s="412"/>
      <c r="K66" s="412"/>
      <c r="L66" s="412"/>
    </row>
    <row r="67" spans="1:18" s="452" customFormat="1" ht="15">
      <c r="A67" s="446" t="s">
        <v>44</v>
      </c>
      <c r="B67" s="447" t="s">
        <v>18</v>
      </c>
      <c r="C67" s="448">
        <f>C29+C60+C54+C47+C40+C66</f>
        <v>750475.54808899213</v>
      </c>
      <c r="D67" s="448">
        <f>D29+D60+D54+D47+D40+D66</f>
        <v>770725.31595345435</v>
      </c>
      <c r="E67" s="448">
        <f>E29+E60+E54+E47+E40+E66</f>
        <v>733395.23958086921</v>
      </c>
      <c r="F67" s="448">
        <f>F29+F60+F54+F47+F40+F66</f>
        <v>724062.72048772289</v>
      </c>
      <c r="G67" s="449"/>
      <c r="H67" s="450"/>
      <c r="I67" s="451"/>
      <c r="J67" s="333"/>
      <c r="K67" s="333"/>
      <c r="L67" s="333"/>
      <c r="O67" s="453"/>
      <c r="P67" s="454"/>
      <c r="Q67" s="454"/>
      <c r="R67" s="454"/>
    </row>
    <row r="68" spans="1:18" s="452" customFormat="1" ht="22.5" customHeight="1" thickBot="1">
      <c r="A68" s="455" t="s">
        <v>67</v>
      </c>
      <c r="B68" s="456" t="s">
        <v>18</v>
      </c>
      <c r="C68" s="457">
        <f>C67+C19</f>
        <v>850475.54808899213</v>
      </c>
      <c r="D68" s="457">
        <f>D67+D19</f>
        <v>895725.31595345435</v>
      </c>
      <c r="E68" s="457">
        <f>E67+E19</f>
        <v>873395.23958086921</v>
      </c>
      <c r="F68" s="458">
        <f>F67+F19</f>
        <v>874062.72048772289</v>
      </c>
      <c r="G68" s="449"/>
      <c r="H68" s="333"/>
      <c r="I68" s="333"/>
      <c r="J68" s="333"/>
      <c r="K68" s="333"/>
      <c r="L68" s="333"/>
      <c r="O68" s="453"/>
      <c r="P68" s="454"/>
      <c r="Q68" s="454"/>
      <c r="R68" s="454"/>
    </row>
    <row r="69" spans="1:18" s="460" customFormat="1" ht="22.5" customHeight="1">
      <c r="A69" s="459"/>
      <c r="B69" s="459"/>
      <c r="C69" s="451"/>
      <c r="D69" s="451"/>
      <c r="E69" s="451"/>
      <c r="F69" s="451"/>
      <c r="G69" s="449"/>
      <c r="H69" s="449"/>
      <c r="I69" s="449"/>
      <c r="J69" s="449"/>
      <c r="K69" s="449"/>
      <c r="L69" s="449"/>
      <c r="O69" s="461"/>
      <c r="P69" s="462"/>
      <c r="Q69" s="462"/>
      <c r="R69" s="462"/>
    </row>
    <row r="70" spans="1:18" s="293" customFormat="1" ht="22.5" customHeight="1">
      <c r="A70" s="120"/>
      <c r="B70" s="120"/>
      <c r="C70" s="122"/>
      <c r="D70" s="122"/>
      <c r="E70" s="122"/>
      <c r="F70" s="122"/>
      <c r="G70" s="123"/>
      <c r="H70" s="123"/>
      <c r="I70" s="123"/>
      <c r="J70" s="123"/>
      <c r="K70" s="123"/>
      <c r="L70" s="123"/>
      <c r="O70" s="294"/>
      <c r="P70" s="295"/>
      <c r="Q70" s="295"/>
      <c r="R70" s="295"/>
    </row>
    <row r="71" spans="1:18" s="293" customFormat="1" ht="22.5" customHeight="1">
      <c r="A71" s="120"/>
      <c r="B71" s="120"/>
      <c r="C71" s="122"/>
      <c r="D71" s="122"/>
      <c r="E71" s="122"/>
      <c r="F71" s="122"/>
      <c r="G71" s="123"/>
      <c r="H71" s="123"/>
      <c r="I71" s="123"/>
      <c r="J71" s="123"/>
      <c r="K71" s="123"/>
      <c r="L71" s="123"/>
      <c r="O71" s="294"/>
      <c r="P71" s="295"/>
      <c r="Q71" s="295"/>
      <c r="R71" s="295"/>
    </row>
    <row r="72" spans="1:18" s="125" customFormat="1" ht="15.75" customHeight="1">
      <c r="A72" s="120"/>
      <c r="B72" s="121"/>
      <c r="C72" s="122"/>
      <c r="D72" s="122"/>
      <c r="E72" s="122"/>
      <c r="F72" s="122"/>
      <c r="G72" s="123"/>
      <c r="H72" s="124"/>
      <c r="I72" s="124"/>
      <c r="J72" s="124"/>
      <c r="K72" s="124"/>
      <c r="L72" s="124"/>
      <c r="O72" s="126"/>
      <c r="P72" s="127"/>
      <c r="Q72" s="127"/>
      <c r="R72" s="127"/>
    </row>
    <row r="73" spans="1:18" s="125" customFormat="1" ht="13.5" customHeight="1">
      <c r="A73" s="120"/>
      <c r="B73" s="121"/>
      <c r="C73" s="122"/>
      <c r="D73" s="122"/>
      <c r="E73" s="122"/>
      <c r="F73" s="122"/>
      <c r="G73" s="123"/>
      <c r="H73" s="124"/>
      <c r="I73" s="124"/>
      <c r="J73" s="124"/>
      <c r="K73" s="124"/>
      <c r="L73" s="124"/>
      <c r="O73" s="126"/>
      <c r="P73" s="127"/>
      <c r="Q73" s="127"/>
      <c r="R73" s="127"/>
    </row>
    <row r="74" spans="1:18" ht="18.75">
      <c r="B74" s="5"/>
      <c r="C74" s="144"/>
      <c r="D74" s="144"/>
      <c r="E74" s="144"/>
      <c r="F74" s="191"/>
    </row>
    <row r="75" spans="1:18">
      <c r="A75"/>
      <c r="B75" s="133"/>
      <c r="C75" s="133"/>
      <c r="D75" s="132"/>
      <c r="E75" s="5"/>
      <c r="F75" s="5"/>
      <c r="G75" s="5"/>
      <c r="L75" s="6"/>
      <c r="M75" s="7"/>
      <c r="N75" s="7"/>
      <c r="O75" s="7"/>
      <c r="P75" s="5"/>
      <c r="Q75" s="5"/>
      <c r="R75" s="5"/>
    </row>
    <row r="76" spans="1:18">
      <c r="A76"/>
      <c r="B76" s="131"/>
      <c r="D76" s="132"/>
      <c r="E76" s="5"/>
      <c r="F76" s="5"/>
      <c r="G76" s="5"/>
      <c r="L76" s="6"/>
      <c r="M76" s="7"/>
      <c r="N76" s="7"/>
      <c r="O76" s="7"/>
      <c r="P76" s="5"/>
      <c r="Q76" s="5"/>
      <c r="R76" s="5"/>
    </row>
    <row r="77" spans="1:18">
      <c r="A77"/>
      <c r="B77" s="131"/>
      <c r="D77" s="132"/>
      <c r="E77" s="5"/>
      <c r="F77" s="5"/>
      <c r="G77" s="5"/>
      <c r="H77" s="133"/>
      <c r="I77" s="133"/>
      <c r="J77" s="133"/>
      <c r="L77" s="6"/>
      <c r="M77" s="7"/>
      <c r="N77" s="7"/>
      <c r="O77" s="7"/>
      <c r="P77" s="5"/>
      <c r="Q77" s="5"/>
      <c r="R77" s="5"/>
    </row>
    <row r="78" spans="1:18">
      <c r="A78"/>
      <c r="B78" s="131"/>
      <c r="D78" s="132"/>
      <c r="E78" s="5"/>
      <c r="F78" s="5"/>
      <c r="G78" s="5"/>
      <c r="H78" s="133"/>
      <c r="I78" s="133"/>
      <c r="J78" s="133"/>
      <c r="L78" s="6"/>
      <c r="M78" s="7"/>
      <c r="N78" s="7"/>
      <c r="O78" s="7"/>
      <c r="P78" s="5"/>
      <c r="Q78" s="5"/>
      <c r="R78" s="5"/>
    </row>
    <row r="79" spans="1:18">
      <c r="A79"/>
      <c r="B79" s="131"/>
      <c r="D79" s="132"/>
      <c r="E79" s="5"/>
      <c r="F79" s="5"/>
      <c r="G79" s="5"/>
      <c r="H79" s="133"/>
      <c r="I79" s="133"/>
      <c r="J79" s="133"/>
      <c r="L79" s="6"/>
      <c r="M79" s="7"/>
      <c r="N79" s="7"/>
      <c r="O79" s="7"/>
      <c r="P79" s="5"/>
      <c r="Q79" s="5"/>
      <c r="R79" s="5"/>
    </row>
    <row r="80" spans="1:18">
      <c r="A80"/>
      <c r="B80" s="131"/>
      <c r="D80" s="132"/>
      <c r="E80" s="5"/>
      <c r="F80" s="5"/>
      <c r="G80" s="5"/>
      <c r="H80" s="133"/>
      <c r="I80" s="133"/>
      <c r="J80" s="133"/>
      <c r="L80" s="6"/>
      <c r="M80" s="7"/>
      <c r="N80" s="7"/>
      <c r="O80" s="7"/>
      <c r="P80" s="5"/>
      <c r="Q80" s="5"/>
      <c r="R80" s="5"/>
    </row>
    <row r="81" spans="1:18">
      <c r="A81"/>
      <c r="B81" s="131"/>
      <c r="D81" s="132"/>
      <c r="E81" s="5"/>
      <c r="F81" s="5"/>
      <c r="G81" s="5"/>
      <c r="L81" s="6"/>
      <c r="M81" s="7"/>
      <c r="N81" s="7"/>
      <c r="O81" s="7"/>
      <c r="P81" s="5"/>
      <c r="Q81" s="5"/>
      <c r="R81" s="5"/>
    </row>
  </sheetData>
  <mergeCells count="3">
    <mergeCell ref="A1:D1"/>
    <mergeCell ref="A2:D2"/>
    <mergeCell ref="C4:D4"/>
  </mergeCells>
  <phoneticPr fontId="0" type="noConversion"/>
  <printOptions horizontalCentered="1" verticalCentered="1"/>
  <pageMargins left="0.19685039370078741" right="0" top="0.19685039370078741" bottom="0.39370078740157483" header="0.51181102362204722" footer="0.51181102362204722"/>
  <pageSetup paperSize="9" scale="85" orientation="landscape" horizontalDpi="4294967293" verticalDpi="300" r:id="rId1"/>
  <headerFooter alignWithMargins="0">
    <oddFooter>&amp;CKalkylblad "&amp;A"</oddFooter>
  </headerFooter>
  <rowBreaks count="1" manualBreakCount="1">
    <brk id="32"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1. Tidplan invent.</vt:lpstr>
      <vt:lpstr>1. Inventering - energi</vt:lpstr>
      <vt:lpstr>3. LCC ombyggnad</vt:lpstr>
      <vt:lpstr>4. LCC nybyggnad</vt:lpstr>
    </vt:vector>
  </TitlesOfParts>
  <Company>Pelk Design Group KB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Pelk</dc:creator>
  <cp:lastModifiedBy>kristian.johansson</cp:lastModifiedBy>
  <cp:lastPrinted>2007-11-26T09:05:50Z</cp:lastPrinted>
  <dcterms:created xsi:type="dcterms:W3CDTF">2002-02-07T15:08:21Z</dcterms:created>
  <dcterms:modified xsi:type="dcterms:W3CDTF">2012-01-24T00:33:55Z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-2024142899</vt:i4>
  </property>
  <property fmtid="{D5CDD505-2E9C-101B-9397-08002B2CF9AE}" pid="3" name="_EmailSubject">
    <vt:lpwstr>Pärmen</vt:lpwstr>
  </property>
  <property fmtid="{D5CDD505-2E9C-101B-9397-08002B2CF9AE}" pid="4" name="_AuthorEmail">
    <vt:lpwstr>mervi.rokka@ljuskultur.se</vt:lpwstr>
  </property>
  <property fmtid="{D5CDD505-2E9C-101B-9397-08002B2CF9AE}" pid="5" name="_AuthorEmailDisplayName">
    <vt:lpwstr>Mervi</vt:lpwstr>
  </property>
  <property fmtid="{D5CDD505-2E9C-101B-9397-08002B2CF9AE}" pid="6" name="_ReviewingToolsShownOnce">
    <vt:lpwstr/>
  </property>
</Properties>
</file>